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ccounts\2023-2024\"/>
    </mc:Choice>
  </mc:AlternateContent>
  <xr:revisionPtr revIDLastSave="0" documentId="13_ncr:1_{85BC9856-1E53-4478-89DB-C26E64F8942F}" xr6:coauthVersionLast="47" xr6:coauthVersionMax="47" xr10:uidLastSave="{00000000-0000-0000-0000-000000000000}"/>
  <bookViews>
    <workbookView xWindow="-108" yWindow="-108" windowWidth="23256" windowHeight="12456" tabRatio="500" firstSheet="2" activeTab="4" xr2:uid="{00000000-000D-0000-FFFF-FFFF00000000}"/>
  </bookViews>
  <sheets>
    <sheet name="Accounts" sheetId="1" r:id="rId1"/>
    <sheet name="Dalton Parish Council Financial" sheetId="2" r:id="rId2"/>
    <sheet name="Summary of Receipts &amp; Payments " sheetId="3" r:id="rId3"/>
    <sheet name="BANK RECONCILIATION" sheetId="4" r:id="rId4"/>
    <sheet name="Budget" sheetId="5" r:id="rId5"/>
  </sheets>
  <externalReferences>
    <externalReference r:id="rId6"/>
  </externalReferences>
  <definedNames>
    <definedName name="_xlnm._FilterDatabase" localSheetId="0">Accounts!$A$3:$AH$3</definedName>
    <definedName name="_FilterDatabase_0" localSheetId="0">Accounts!$A$3:$AH$3</definedName>
    <definedName name="_FilterDatabase_0_0" localSheetId="0">Accounts!$A$3:$AH$3</definedName>
    <definedName name="_FilterDatabase_0_0_0" localSheetId="0">Accounts!$A$3:$AH$3</definedName>
    <definedName name="_FilterDatabase_0_0_0_0" localSheetId="0">Accounts!$A$3:$AH$3</definedName>
    <definedName name="_FilterDatabase_0_0_0_0_0" localSheetId="0">Accounts!$A$3:$AH$3</definedName>
    <definedName name="_FilterDatabase_0_0_0_0_0_0" localSheetId="0">Accounts!$A$3:$AH$3</definedName>
    <definedName name="_FilterDatabase_0_0_0_0_0_0_0" localSheetId="0">Accounts!$A$3:$AH$3</definedName>
    <definedName name="_FilterDatabase_0_0_0_0_0_0_0_0" localSheetId="0">Accounts!$A$3:$AH$3</definedName>
    <definedName name="_FilterDatabase_0_0_0_0_0_0_0_0_0" localSheetId="0">Accounts!$A$3:$AH$3</definedName>
    <definedName name="_FilterDatabase_0_0_0_0_0_0_0_0_0_0" localSheetId="0">Accounts!$A$3:$AH$3</definedName>
    <definedName name="_FilterDatabase_0_0_0_0_0_0_0_0_0_0_0" localSheetId="0">Accounts!$A$3:$AH$3</definedName>
    <definedName name="_FilterDatabase_0_0_0_0_0_0_0_0_0_0_0_0" localSheetId="0">Accounts!$A$3:$AH$3</definedName>
    <definedName name="_FilterDatabase_0_0_0_0_0_0_0_0_0_0_0_0_0" localSheetId="0">Accounts!$A$3:$AH$3</definedName>
    <definedName name="_FilterDatabase_0_0_0_0_0_0_0_0_0_0_0_0_0_0" localSheetId="0">Accounts!$A$3:$AH$3</definedName>
    <definedName name="_FilterDatabase_0_0_0_0_0_0_0_0_0_0_0_0_0_0_0" localSheetId="0">Accounts!$A$3:$AH$3</definedName>
    <definedName name="_FilterDatabase_0_0_0_0_0_0_0_0_0_0_0_0_0_0_0_0" localSheetId="0">Accounts!$A$3:$AH$3</definedName>
    <definedName name="_FilterDatabase_0_0_0_0_0_0_0_0_0_0_0_0_0_0_0_0_0" localSheetId="0">Accounts!$A$3:$AH$3</definedName>
    <definedName name="_FilterDatabase_0_0_0_0_0_0_0_0_0_0_0_0_0_0_0_0_0_0" localSheetId="0">Accounts!$A$3:$AH$3</definedName>
    <definedName name="_xlnm.Print_Area" localSheetId="0">Accounts!$A$1:$AH$49</definedName>
    <definedName name="Print_Area_0" localSheetId="0">Accounts!$A$1:$AH$49</definedName>
    <definedName name="Print_Area_0" localSheetId="1">'[1]Dalton Parish Council Financial'!$A$1:$F$35</definedName>
    <definedName name="Print_Area_0_0" localSheetId="0">Accounts!$A$1:$AH$49</definedName>
    <definedName name="Print_Area_0_0" localSheetId="1">'[1]Dalton Parish Council Financial'!$A$1:$F$35</definedName>
    <definedName name="Print_Area_0_0_0" localSheetId="0">Accounts!$A$1:$AH$49</definedName>
    <definedName name="Print_Area_0_0_0_0" localSheetId="0">Accounts!$A$1:$AH$49</definedName>
    <definedName name="Print_Area_0_0_0_0_0" localSheetId="0">Accounts!$A$1:$AH$49</definedName>
    <definedName name="Print_Area_0_0_0_0_0_0" localSheetId="0">Accounts!$A$1:$AH$49</definedName>
    <definedName name="Print_Area_0_0_0_0_0_0_0" localSheetId="0">Accounts!$A$1:$AH$49</definedName>
    <definedName name="Print_Area_0_0_0_0_0_0_0_0" localSheetId="0">Accounts!$A$1:$AH$49</definedName>
    <definedName name="Print_Area_0_0_0_0_0_0_0_0_0" localSheetId="0">Accounts!$A$1:$AH$49</definedName>
    <definedName name="Print_Area_0_0_0_0_0_0_0_0_0_0" localSheetId="0">Accounts!$A$1:$AH$49</definedName>
    <definedName name="Print_Area_0_0_0_0_0_0_0_0_0_0_0" localSheetId="0">Accounts!$A$1:$AH$49</definedName>
    <definedName name="Print_Area_0_0_0_0_0_0_0_0_0_0_0_0" localSheetId="0">Accounts!$A$1:$AH$49</definedName>
    <definedName name="Print_Area_0_0_0_0_0_0_0_0_0_0_0_0_0" localSheetId="0">Accounts!$A$1:$AH$49</definedName>
    <definedName name="Print_Area_0_0_0_0_0_0_0_0_0_0_0_0_0_0" localSheetId="0">Accounts!$A$1:$AH$49</definedName>
    <definedName name="Print_Area_0_0_0_0_0_0_0_0_0_0_0_0_0_0_0" localSheetId="0">Accounts!$A$1:$AH$49</definedName>
    <definedName name="Print_Area_0_0_0_0_0_0_0_0_0_0_0_0_0_0_0_0" localSheetId="0">Accounts!$A$1:$AH$49</definedName>
    <definedName name="Print_Area_0_0_0_0_0_0_0_0_0_0_0_0_0_0_0_0_0" localSheetId="0">Accounts!$A$1:$AH$49</definedName>
    <definedName name="Print_Area_0_0_0_0_0_0_0_0_0_0_0_0_0_0_0_0_0_0" localSheetId="0">Accounts!$A$1:$AH$49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" i="1" l="1"/>
  <c r="C36" i="4"/>
  <c r="C17" i="4"/>
  <c r="B26" i="3"/>
  <c r="AN43" i="1"/>
  <c r="M23" i="1"/>
  <c r="AK39" i="1"/>
  <c r="AF19" i="1"/>
  <c r="AF18" i="1"/>
  <c r="AF17" i="1"/>
  <c r="AF16" i="1"/>
  <c r="AF15" i="1"/>
  <c r="AF14" i="1"/>
  <c r="AF13" i="1"/>
  <c r="AF12" i="1"/>
  <c r="AF11" i="1"/>
  <c r="AF6" i="1"/>
  <c r="AF25" i="1"/>
  <c r="AF7" i="1"/>
  <c r="AF8" i="1"/>
  <c r="AF9" i="1"/>
  <c r="AF10" i="1"/>
  <c r="AF20" i="1"/>
  <c r="AF21" i="1"/>
  <c r="AF22" i="1"/>
  <c r="AF23" i="1"/>
  <c r="AF24" i="1"/>
  <c r="AF26" i="1"/>
  <c r="AF27" i="1"/>
  <c r="M6" i="1"/>
  <c r="M7" i="1"/>
  <c r="M8" i="1"/>
  <c r="M9" i="1"/>
  <c r="M10" i="1"/>
  <c r="C6" i="5"/>
  <c r="B17" i="3"/>
  <c r="AI52" i="1"/>
  <c r="AE49" i="1"/>
  <c r="E23" i="3" s="1"/>
  <c r="AD49" i="1"/>
  <c r="B22" i="2" s="1"/>
  <c r="AC49" i="1"/>
  <c r="B21" i="2" s="1"/>
  <c r="AB49" i="1"/>
  <c r="B20" i="2" s="1"/>
  <c r="AA49" i="1"/>
  <c r="B19" i="2" s="1"/>
  <c r="Z49" i="1"/>
  <c r="B17" i="2" s="1"/>
  <c r="Y49" i="1"/>
  <c r="B15" i="2" s="1"/>
  <c r="X49" i="1"/>
  <c r="B13" i="2" s="1"/>
  <c r="W49" i="1"/>
  <c r="B12" i="2" s="1"/>
  <c r="V49" i="1"/>
  <c r="B11" i="2" s="1"/>
  <c r="U49" i="1"/>
  <c r="B10" i="2" s="1"/>
  <c r="T49" i="1"/>
  <c r="B9" i="2" s="1"/>
  <c r="L49" i="1"/>
  <c r="F15" i="2" s="1"/>
  <c r="K49" i="1"/>
  <c r="F14" i="2" s="1"/>
  <c r="J49" i="1"/>
  <c r="I49" i="1"/>
  <c r="F12" i="2" s="1"/>
  <c r="H49" i="1"/>
  <c r="G49" i="1"/>
  <c r="F11" i="2" s="1"/>
  <c r="F49" i="1"/>
  <c r="E49" i="1"/>
  <c r="D49" i="1"/>
  <c r="C49" i="1"/>
  <c r="E9" i="3" s="1"/>
  <c r="M48" i="1"/>
  <c r="AF47" i="1"/>
  <c r="M47" i="1"/>
  <c r="AF46" i="1"/>
  <c r="M46" i="1"/>
  <c r="AF45" i="1"/>
  <c r="M45" i="1"/>
  <c r="AF44" i="1"/>
  <c r="M44" i="1"/>
  <c r="AF43" i="1"/>
  <c r="M43" i="1"/>
  <c r="AF42" i="1"/>
  <c r="M42" i="1"/>
  <c r="AF41" i="1"/>
  <c r="M41" i="1"/>
  <c r="AF40" i="1"/>
  <c r="M40" i="1"/>
  <c r="AF39" i="1"/>
  <c r="M39" i="1"/>
  <c r="AF38" i="1"/>
  <c r="M38" i="1"/>
  <c r="AF37" i="1"/>
  <c r="M37" i="1"/>
  <c r="AF36" i="1"/>
  <c r="M36" i="1"/>
  <c r="AF35" i="1"/>
  <c r="M35" i="1"/>
  <c r="AF34" i="1"/>
  <c r="M34" i="1"/>
  <c r="AF33" i="1"/>
  <c r="M33" i="1"/>
  <c r="AF32" i="1"/>
  <c r="M32" i="1"/>
  <c r="AF31" i="1"/>
  <c r="M31" i="1"/>
  <c r="AF30" i="1"/>
  <c r="M30" i="1"/>
  <c r="AF29" i="1"/>
  <c r="M29" i="1"/>
  <c r="AF28" i="1"/>
  <c r="M28" i="1"/>
  <c r="M27" i="1"/>
  <c r="M26" i="1"/>
  <c r="M25" i="1"/>
  <c r="M24" i="1"/>
  <c r="M22" i="1"/>
  <c r="M21" i="1"/>
  <c r="M20" i="1"/>
  <c r="M19" i="1"/>
  <c r="M18" i="1"/>
  <c r="M17" i="1"/>
  <c r="M16" i="1"/>
  <c r="M15" i="1"/>
  <c r="M14" i="1"/>
  <c r="M13" i="1"/>
  <c r="M12" i="1"/>
  <c r="M11" i="1"/>
  <c r="AK5" i="1"/>
  <c r="AL5" i="1" s="1"/>
  <c r="AA2" i="1"/>
  <c r="Z2" i="1"/>
  <c r="Y2" i="1"/>
  <c r="M49" i="1" l="1"/>
  <c r="E30" i="2" s="1"/>
  <c r="AF49" i="1"/>
  <c r="AH6" i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F9" i="2"/>
  <c r="B9" i="4"/>
  <c r="E31" i="3"/>
  <c r="C22" i="4"/>
  <c r="E5" i="2"/>
  <c r="E29" i="2"/>
  <c r="E34" i="3"/>
  <c r="F10" i="2"/>
  <c r="B23" i="2"/>
  <c r="B25" i="2" s="1"/>
  <c r="C24" i="4" l="1"/>
  <c r="AF52" i="1"/>
  <c r="AF51" i="1"/>
  <c r="F25" i="2"/>
  <c r="E11" i="3"/>
  <c r="E17" i="3" s="1"/>
  <c r="E32" i="3" s="1"/>
  <c r="E33" i="3" s="1"/>
  <c r="E36" i="3" s="1"/>
  <c r="AK41" i="1"/>
  <c r="E31" i="2"/>
  <c r="E24" i="3"/>
  <c r="E26" i="3" s="1"/>
  <c r="C26" i="4"/>
  <c r="AK40" i="1"/>
  <c r="AK42" i="1" s="1"/>
  <c r="E33" i="2"/>
  <c r="E34" i="2" s="1"/>
  <c r="C28" i="4" l="1"/>
  <c r="AK45" i="1"/>
  <c r="B6" i="5" l="1"/>
  <c r="D6" i="5" s="1"/>
</calcChain>
</file>

<file path=xl/sharedStrings.xml><?xml version="1.0" encoding="utf-8"?>
<sst xmlns="http://schemas.openxmlformats.org/spreadsheetml/2006/main" count="198" uniqueCount="164">
  <si>
    <t xml:space="preserve">Receipts: </t>
  </si>
  <si>
    <t xml:space="preserve">Payments: </t>
  </si>
  <si>
    <t>Grass calc.</t>
  </si>
  <si>
    <t>Date</t>
  </si>
  <si>
    <t>Received from:</t>
  </si>
  <si>
    <t>Precept</t>
  </si>
  <si>
    <t>Grant</t>
  </si>
  <si>
    <t>Misc.</t>
  </si>
  <si>
    <t>N/Electric</t>
  </si>
  <si>
    <t xml:space="preserve">VAT </t>
  </si>
  <si>
    <t>Trf from</t>
  </si>
  <si>
    <t>Grass</t>
  </si>
  <si>
    <t>Legal</t>
  </si>
  <si>
    <t>Topcliffe</t>
  </si>
  <si>
    <t>Section</t>
  </si>
  <si>
    <t>Total</t>
  </si>
  <si>
    <t>Paid to:</t>
  </si>
  <si>
    <t>File No:</t>
  </si>
  <si>
    <t>Cheque No.</t>
  </si>
  <si>
    <t>Insurance</t>
  </si>
  <si>
    <t>Salary</t>
  </si>
  <si>
    <t>Audit</t>
  </si>
  <si>
    <t>Hire of Hall</t>
  </si>
  <si>
    <t>Sundries</t>
  </si>
  <si>
    <t>106 Misc: and</t>
  </si>
  <si>
    <t>Willow</t>
  </si>
  <si>
    <t>Playing Field/</t>
  </si>
  <si>
    <t xml:space="preserve">Electricity </t>
  </si>
  <si>
    <t>VAT</t>
  </si>
  <si>
    <t>Invoice Total</t>
  </si>
  <si>
    <t>VAT refund</t>
  </si>
  <si>
    <t>Balance</t>
  </si>
  <si>
    <t>VAT calc.</t>
  </si>
  <si>
    <t>Refund</t>
  </si>
  <si>
    <t>N/Wide</t>
  </si>
  <si>
    <t>cutting</t>
  </si>
  <si>
    <t>Fees</t>
  </si>
  <si>
    <t>Charities</t>
  </si>
  <si>
    <t>106/CIL</t>
  </si>
  <si>
    <t>Received</t>
  </si>
  <si>
    <t>Bridge</t>
  </si>
  <si>
    <t>Cutting/</t>
  </si>
  <si>
    <t>Contribution</t>
  </si>
  <si>
    <r>
      <rPr>
        <sz val="11"/>
        <color rgb="FF000000"/>
        <rFont val="Calibri"/>
        <family val="2"/>
        <charset val="1"/>
      </rPr>
      <t>(</t>
    </r>
    <r>
      <rPr>
        <sz val="11"/>
        <color rgb="FF00B050"/>
        <rFont val="Calibri"/>
        <family val="2"/>
        <charset val="1"/>
      </rPr>
      <t>CASHED</t>
    </r>
    <r>
      <rPr>
        <sz val="11"/>
        <color rgb="FF000000"/>
        <rFont val="Calibri"/>
        <family val="2"/>
        <charset val="1"/>
      </rPr>
      <t>)</t>
    </r>
  </si>
  <si>
    <t>b/fwd</t>
  </si>
  <si>
    <t>Amount</t>
  </si>
  <si>
    <t>VAT =</t>
  </si>
  <si>
    <t>Invest: Acc:</t>
  </si>
  <si>
    <t>contrib:</t>
  </si>
  <si>
    <t>monies</t>
  </si>
  <si>
    <t>Grass cutting</t>
  </si>
  <si>
    <t>Tree cutting</t>
  </si>
  <si>
    <t>Playing Field</t>
  </si>
  <si>
    <r>
      <rPr>
        <sz val="11"/>
        <color rgb="FF000000"/>
        <rFont val="Calibri"/>
        <family val="2"/>
        <charset val="1"/>
      </rPr>
      <t>(</t>
    </r>
    <r>
      <rPr>
        <sz val="11"/>
        <color rgb="FFFF0000"/>
        <rFont val="Calibri"/>
        <family val="2"/>
        <charset val="1"/>
      </rPr>
      <t>NOT CASHED</t>
    </r>
    <r>
      <rPr>
        <sz val="11"/>
        <color rgb="FF000000"/>
        <rFont val="Calibri"/>
        <family val="2"/>
        <charset val="1"/>
      </rPr>
      <t>)</t>
    </r>
  </si>
  <si>
    <t>SGS</t>
  </si>
  <si>
    <t>opening Balance</t>
  </si>
  <si>
    <t>Payments</t>
  </si>
  <si>
    <t>Deposits</t>
  </si>
  <si>
    <t>Closing Balance</t>
  </si>
  <si>
    <t>Actual Bank balance</t>
  </si>
  <si>
    <t>TOTALS</t>
  </si>
  <si>
    <t>Dalton Parish Council Financial Statement</t>
  </si>
  <si>
    <t>PAYMENTS</t>
  </si>
  <si>
    <t>RECEIPTS</t>
  </si>
  <si>
    <t>Zurich Insurance</t>
  </si>
  <si>
    <t>Clerk's salary</t>
  </si>
  <si>
    <t>Northern Electric</t>
  </si>
  <si>
    <t>VAT Refund</t>
  </si>
  <si>
    <t>Grass cutting contrib:</t>
  </si>
  <si>
    <t>Bank interest (Net)</t>
  </si>
  <si>
    <t>Harriers Croft Grass</t>
  </si>
  <si>
    <t>Topcliffe Charities</t>
  </si>
  <si>
    <t>CIL/106</t>
  </si>
  <si>
    <t>Willow Bridge Grass</t>
  </si>
  <si>
    <t>Grass cutting/Tree cutting</t>
  </si>
  <si>
    <t>maintenance</t>
  </si>
  <si>
    <t>Playing field inspection/parts</t>
  </si>
  <si>
    <t>Electricity costs</t>
  </si>
  <si>
    <t>Legal Fees</t>
  </si>
  <si>
    <t>Tax on Interest</t>
  </si>
  <si>
    <t>TOTAL EXPENDITURE</t>
  </si>
  <si>
    <t>TOTAL INCOME</t>
  </si>
  <si>
    <t>Dalton Parish Council</t>
  </si>
  <si>
    <t>Summary of Receipts &amp; Payments for the Year Ended</t>
  </si>
  <si>
    <t>LAST YEAR</t>
  </si>
  <si>
    <t>YEAR OF ACCOUNT</t>
  </si>
  <si>
    <t>Bank Interest</t>
  </si>
  <si>
    <t>Other</t>
  </si>
  <si>
    <t>Investment Account</t>
  </si>
  <si>
    <t>Awards for All Grant</t>
  </si>
  <si>
    <t>Play Equipment etc.</t>
  </si>
  <si>
    <t>Clock Appeal</t>
  </si>
  <si>
    <t>RECEIPT AND PAYMENT SUMMARY</t>
  </si>
  <si>
    <t>Receipts added</t>
  </si>
  <si>
    <t>Less payments</t>
  </si>
  <si>
    <t>I certify that the above properly</t>
  </si>
  <si>
    <t>represents the Receipts and Payments of the</t>
  </si>
  <si>
    <t>Signed:</t>
  </si>
  <si>
    <t>D Pearson-Briggs - Responsible Financial Officer</t>
  </si>
  <si>
    <t xml:space="preserve">Dated: </t>
  </si>
  <si>
    <t>Prepared by David Pearson-Briggs - RFO     Dated:</t>
  </si>
  <si>
    <t>BANK RECONCILIATION</t>
  </si>
  <si>
    <t xml:space="preserve">Balance as per Lloyds Bank Statement </t>
  </si>
  <si>
    <t xml:space="preserve">Current Account   </t>
  </si>
  <si>
    <t>Less: Unpresented cheques from last years accounts</t>
  </si>
  <si>
    <t>CASH BOOK</t>
  </si>
  <si>
    <t>FOR INFORMATION ONLY:</t>
  </si>
  <si>
    <t>Total Balance made up as follows:-</t>
  </si>
  <si>
    <t>Lloyds Current Account</t>
  </si>
  <si>
    <t>Difference</t>
  </si>
  <si>
    <t>Area</t>
  </si>
  <si>
    <t>Cost (£)</t>
  </si>
  <si>
    <t>Salarys</t>
  </si>
  <si>
    <t>Playing field inspection</t>
  </si>
  <si>
    <t>Services from NYCC</t>
  </si>
  <si>
    <t>Defib. (x2) upkeep etc.</t>
  </si>
  <si>
    <t>Village fence painting</t>
  </si>
  <si>
    <t>Football field upkeep</t>
  </si>
  <si>
    <t>Car park upkeep</t>
  </si>
  <si>
    <t>Pavillion</t>
  </si>
  <si>
    <t>Parish Council Yearly Accounts April 2023 to March 2024</t>
  </si>
  <si>
    <t>for Year Ending 31 March 2024</t>
  </si>
  <si>
    <t>DALTON PARISH COUNCIL Financial year ending 31st March 2024</t>
  </si>
  <si>
    <t>Ian Donaldson</t>
  </si>
  <si>
    <t xml:space="preserve"> </t>
  </si>
  <si>
    <t>Spoilt cheque</t>
  </si>
  <si>
    <t>B R Rymer</t>
  </si>
  <si>
    <t>RoSpa</t>
  </si>
  <si>
    <t>Dalton Village Hall - Spoilt Cheque</t>
  </si>
  <si>
    <t>NYC - Salt Bins, refill</t>
  </si>
  <si>
    <t>Clerks pay + expenses</t>
  </si>
  <si>
    <t>DVH - Fire Alarm upgrade</t>
  </si>
  <si>
    <t>DVH - Coronation Celebration contribution</t>
  </si>
  <si>
    <t>NYC</t>
  </si>
  <si>
    <t xml:space="preserve">NYC </t>
  </si>
  <si>
    <t>Northern Power Grid</t>
  </si>
  <si>
    <t>Zuric Insurance</t>
  </si>
  <si>
    <t>spoilt cheque</t>
  </si>
  <si>
    <t>R Hovvels</t>
  </si>
  <si>
    <t>Equipment</t>
  </si>
  <si>
    <t>Inspection /</t>
  </si>
  <si>
    <t>Tipcliffe Charitiy</t>
  </si>
  <si>
    <t>Cheques not cashed from 23-24</t>
  </si>
  <si>
    <t>Opening Balance as at 1st April, 2023</t>
  </si>
  <si>
    <t>Add Receipts to 31st March, 2024</t>
  </si>
  <si>
    <t>Less Payments to 31st March, 2024</t>
  </si>
  <si>
    <t>Closing Balance @ 31st March, 2024</t>
  </si>
  <si>
    <t>Net Balance as at 31st March, 2023</t>
  </si>
  <si>
    <t>Bank Balance carried forward 1 April 2023</t>
  </si>
  <si>
    <t>Balance 1 April 2023</t>
  </si>
  <si>
    <t>Receipts to 31 March 2024</t>
  </si>
  <si>
    <t>Less payments at 31 March 2024</t>
  </si>
  <si>
    <t>BALANCE AT 31 MARCH 2024</t>
  </si>
  <si>
    <t>Plus unpresentged Cheques at 31st March 2024</t>
  </si>
  <si>
    <t>263a</t>
  </si>
  <si>
    <t>264a</t>
  </si>
  <si>
    <t>264b</t>
  </si>
  <si>
    <t>264c</t>
  </si>
  <si>
    <t>Less unpresented Cheques at 31 March 2024</t>
  </si>
  <si>
    <t>Add: Any unbanked cash as at 31st March 2024</t>
  </si>
  <si>
    <t>Balance brought forward 1 April 2023</t>
  </si>
  <si>
    <t>Balance at 31 March 2024</t>
  </si>
  <si>
    <t>Parish Council for the year ended 31 March 2024</t>
  </si>
  <si>
    <t>Dalton Parish Council budget for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</si>
</sst>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\£#,##0.00"/>
    <numFmt numFmtId="166" formatCode="\£#,##0.00;&quot;-£&quot;#,##0.00"/>
    <numFmt numFmtId="167" formatCode="_-\£* #,##0.00_-;&quot;-£&quot;* #,##0.00_-;_-\£* \-??_-;_-@_-"/>
  </numFmts>
  <fonts count="11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A6A6A6"/>
      <name val="Calibri"/>
      <family val="2"/>
      <charset val="1"/>
    </font>
    <font>
      <sz val="11"/>
      <color rgb="FF00B05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u/>
      <sz val="11"/>
      <name val="Calibri"/>
      <family val="2"/>
      <charset val="1"/>
    </font>
    <font>
      <sz val="11"/>
      <color rgb="FF800000"/>
      <name val="Calibri"/>
      <family val="2"/>
      <charset val="1"/>
    </font>
    <font>
      <sz val="14"/>
      <name val="Calibri"/>
      <family val="2"/>
      <charset val="1"/>
    </font>
    <font>
      <sz val="14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2F2F2"/>
      </patternFill>
    </fill>
    <fill>
      <patternFill patternType="solid">
        <fgColor rgb="FFF2F2F2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3" borderId="5" xfId="0" applyFill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/>
    </xf>
    <xf numFmtId="15" fontId="0" fillId="0" borderId="9" xfId="0" applyNumberFormat="1" applyBorder="1"/>
    <xf numFmtId="0" fontId="0" fillId="0" borderId="9" xfId="0" applyBorder="1"/>
    <xf numFmtId="165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horizontal="center" wrapText="1"/>
    </xf>
    <xf numFmtId="165" fontId="0" fillId="0" borderId="5" xfId="0" applyNumberFormat="1" applyBorder="1"/>
    <xf numFmtId="2" fontId="0" fillId="3" borderId="5" xfId="0" applyNumberFormat="1" applyFill="1" applyBorder="1"/>
    <xf numFmtId="15" fontId="0" fillId="0" borderId="5" xfId="0" applyNumberFormat="1" applyBorder="1" applyAlignment="1">
      <alignment horizontal="center"/>
    </xf>
    <xf numFmtId="0" fontId="0" fillId="0" borderId="5" xfId="0" applyBorder="1"/>
    <xf numFmtId="165" fontId="0" fillId="0" borderId="1" xfId="0" applyNumberFormat="1" applyBorder="1"/>
    <xf numFmtId="165" fontId="0" fillId="0" borderId="2" xfId="0" applyNumberFormat="1" applyBorder="1"/>
    <xf numFmtId="165" fontId="5" fillId="0" borderId="2" xfId="0" applyNumberFormat="1" applyFont="1" applyBorder="1"/>
    <xf numFmtId="15" fontId="6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7" fillId="0" borderId="5" xfId="0" applyFont="1" applyBorder="1"/>
    <xf numFmtId="165" fontId="6" fillId="0" borderId="5" xfId="0" applyNumberFormat="1" applyFont="1" applyBorder="1"/>
    <xf numFmtId="165" fontId="5" fillId="0" borderId="5" xfId="0" applyNumberFormat="1" applyFont="1" applyBorder="1"/>
    <xf numFmtId="165" fontId="0" fillId="0" borderId="13" xfId="0" applyNumberFormat="1" applyBorder="1"/>
    <xf numFmtId="166" fontId="0" fillId="0" borderId="5" xfId="0" applyNumberFormat="1" applyBorder="1"/>
    <xf numFmtId="166" fontId="6" fillId="0" borderId="5" xfId="0" applyNumberFormat="1" applyFont="1" applyBorder="1"/>
    <xf numFmtId="0" fontId="8" fillId="0" borderId="0" xfId="0" applyFont="1"/>
    <xf numFmtId="0" fontId="0" fillId="0" borderId="5" xfId="0" applyBorder="1" applyAlignment="1">
      <alignment horizontal="right"/>
    </xf>
    <xf numFmtId="0" fontId="6" fillId="0" borderId="5" xfId="0" applyFont="1" applyBorder="1" applyAlignment="1">
      <alignment horizontal="right"/>
    </xf>
    <xf numFmtId="14" fontId="0" fillId="0" borderId="5" xfId="0" applyNumberForma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165" fontId="6" fillId="0" borderId="13" xfId="0" applyNumberFormat="1" applyFont="1" applyBorder="1"/>
    <xf numFmtId="165" fontId="6" fillId="0" borderId="9" xfId="0" applyNumberFormat="1" applyFont="1" applyBorder="1"/>
    <xf numFmtId="0" fontId="6" fillId="0" borderId="0" xfId="0" applyFont="1"/>
    <xf numFmtId="0" fontId="0" fillId="0" borderId="5" xfId="0" applyBorder="1" applyAlignment="1">
      <alignment horizontal="center"/>
    </xf>
    <xf numFmtId="165" fontId="0" fillId="0" borderId="0" xfId="0" applyNumberFormat="1"/>
    <xf numFmtId="165" fontId="5" fillId="0" borderId="13" xfId="0" applyNumberFormat="1" applyFont="1" applyBorder="1"/>
    <xf numFmtId="165" fontId="6" fillId="0" borderId="0" xfId="0" applyNumberFormat="1" applyFont="1"/>
    <xf numFmtId="2" fontId="0" fillId="0" borderId="0" xfId="0" applyNumberFormat="1"/>
    <xf numFmtId="165" fontId="0" fillId="0" borderId="14" xfId="0" applyNumberFormat="1" applyBorder="1"/>
    <xf numFmtId="0" fontId="9" fillId="0" borderId="0" xfId="0" applyFont="1"/>
    <xf numFmtId="15" fontId="9" fillId="0" borderId="0" xfId="0" applyNumberFormat="1" applyFont="1"/>
    <xf numFmtId="167" fontId="9" fillId="0" borderId="0" xfId="0" applyNumberFormat="1" applyFont="1"/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right"/>
    </xf>
    <xf numFmtId="167" fontId="9" fillId="0" borderId="15" xfId="0" applyNumberFormat="1" applyFont="1" applyBorder="1" applyAlignment="1">
      <alignment horizontal="right"/>
    </xf>
    <xf numFmtId="167" fontId="9" fillId="0" borderId="15" xfId="0" applyNumberFormat="1" applyFont="1" applyBorder="1"/>
    <xf numFmtId="167" fontId="9" fillId="0" borderId="3" xfId="0" applyNumberFormat="1" applyFont="1" applyBorder="1"/>
    <xf numFmtId="0" fontId="10" fillId="0" borderId="0" xfId="0" applyFont="1"/>
    <xf numFmtId="167" fontId="10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4" fontId="0" fillId="0" borderId="0" xfId="0" applyNumberFormat="1"/>
    <xf numFmtId="165" fontId="4" fillId="0" borderId="5" xfId="0" applyNumberFormat="1" applyFont="1" applyBorder="1"/>
    <xf numFmtId="0" fontId="9" fillId="0" borderId="0" xfId="0" applyFont="1" applyAlignment="1">
      <alignment horizontal="center" vertic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B05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FBE3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lton%20Parish%20Council%20Financial%20Statemen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lton Parish Council Financi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52"/>
  <sheetViews>
    <sheetView topLeftCell="M1" zoomScale="60" zoomScaleNormal="60" workbookViewId="0">
      <pane ySplit="5" topLeftCell="A12" activePane="bottomLeft" state="frozen"/>
      <selection activeCell="W1" sqref="W1"/>
      <selection pane="bottomLeft" activeCell="P1" sqref="P1:AH49"/>
    </sheetView>
  </sheetViews>
  <sheetFormatPr defaultRowHeight="14.4" x14ac:dyDescent="0.3"/>
  <cols>
    <col min="1" max="1" width="17.77734375" customWidth="1"/>
    <col min="2" max="2" width="21.77734375" customWidth="1"/>
    <col min="3" max="3" width="16.6640625" customWidth="1"/>
    <col min="4" max="5" width="12.88671875" customWidth="1"/>
    <col min="6" max="6" width="14.88671875" customWidth="1"/>
    <col min="7" max="7" width="7.88671875" customWidth="1"/>
    <col min="8" max="8" width="11.21875" customWidth="1"/>
    <col min="9" max="9" width="8.88671875" customWidth="1"/>
    <col min="10" max="10" width="8.6640625" customWidth="1"/>
    <col min="11" max="11" width="11.21875" customWidth="1"/>
    <col min="12" max="12" width="10.6640625" customWidth="1"/>
    <col min="13" max="13" width="11.6640625" customWidth="1"/>
    <col min="14" max="15" width="11.5546875"/>
    <col min="16" max="16" width="14.109375" customWidth="1"/>
    <col min="17" max="17" width="32.6640625" customWidth="1"/>
    <col min="18" max="18" width="10.6640625" customWidth="1"/>
    <col min="19" max="19" width="14" customWidth="1"/>
    <col min="20" max="20" width="15.77734375" customWidth="1"/>
    <col min="21" max="21" width="10.88671875" customWidth="1"/>
    <col min="22" max="22" width="11.77734375" customWidth="1"/>
    <col min="23" max="23" width="14.5546875" customWidth="1"/>
    <col min="24" max="24" width="13.44140625" customWidth="1"/>
    <col min="25" max="25" width="14.33203125" customWidth="1"/>
    <col min="26" max="26" width="14.77734375" customWidth="1"/>
    <col min="27" max="27" width="22.44140625" customWidth="1"/>
    <col min="28" max="28" width="12" customWidth="1"/>
    <col min="29" max="29" width="15.5546875" customWidth="1"/>
    <col min="30" max="30" width="12.21875" customWidth="1"/>
    <col min="31" max="31" width="9.88671875" customWidth="1"/>
    <col min="32" max="32" width="13" customWidth="1"/>
    <col min="33" max="33" width="15.33203125" customWidth="1"/>
    <col min="34" max="34" width="12" customWidth="1"/>
    <col min="35" max="35" width="30.33203125" customWidth="1"/>
    <col min="36" max="36" width="21.5546875" customWidth="1"/>
    <col min="37" max="37" width="18.5546875" bestFit="1" customWidth="1"/>
    <col min="38" max="38" width="10.21875" customWidth="1"/>
    <col min="39" max="39" width="30.88671875" bestFit="1" customWidth="1"/>
    <col min="40" max="40" width="11" bestFit="1" customWidth="1"/>
    <col min="41" max="41" width="7.33203125" bestFit="1" customWidth="1"/>
    <col min="42" max="42" width="5.21875" bestFit="1" customWidth="1"/>
    <col min="43" max="44" width="4.21875" bestFit="1" customWidth="1"/>
    <col min="45" max="45" width="11.6640625" customWidth="1"/>
    <col min="46" max="46" width="4.88671875" customWidth="1"/>
    <col min="47" max="47" width="11.6640625" customWidth="1"/>
    <col min="48" max="48" width="7.21875" customWidth="1"/>
    <col min="49" max="49" width="11.21875" customWidth="1"/>
    <col min="50" max="1025" width="8.6640625" customWidth="1"/>
  </cols>
  <sheetData>
    <row r="1" spans="1:38" ht="19.5" customHeight="1" x14ac:dyDescent="0.35">
      <c r="A1" s="1" t="s">
        <v>120</v>
      </c>
      <c r="B1" s="1"/>
      <c r="C1" s="1"/>
      <c r="D1" s="1"/>
      <c r="E1" s="1"/>
      <c r="F1" s="1"/>
      <c r="P1" t="str">
        <f>A1</f>
        <v>Parish Council Yearly Accounts April 2023 to March 2024</v>
      </c>
    </row>
    <row r="2" spans="1:38" ht="19.5" customHeight="1" x14ac:dyDescent="0.35">
      <c r="A2" s="1" t="s">
        <v>0</v>
      </c>
      <c r="P2" s="1" t="s">
        <v>1</v>
      </c>
      <c r="X2" s="2" t="s">
        <v>2</v>
      </c>
      <c r="Y2" s="3" t="e">
        <f>SUM(($AD$2-#REF!)/100*70%)-20%</f>
        <v>#REF!</v>
      </c>
      <c r="Z2" s="3" t="e">
        <f>SUM(($AD$2-#REF!)/100*20%)-20%</f>
        <v>#REF!</v>
      </c>
      <c r="AA2" s="3" t="e">
        <f>SUM(($AD$2-#REF!)/100*10%)-20%</f>
        <v>#REF!</v>
      </c>
      <c r="AB2" s="2"/>
      <c r="AC2" s="2">
        <v>106</v>
      </c>
      <c r="AD2" s="2">
        <v>636</v>
      </c>
    </row>
    <row r="3" spans="1:38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O3" s="5"/>
      <c r="P3" s="6" t="s">
        <v>3</v>
      </c>
      <c r="Q3" s="4" t="s">
        <v>16</v>
      </c>
      <c r="R3" s="7" t="s">
        <v>17</v>
      </c>
      <c r="S3" s="7" t="s">
        <v>18</v>
      </c>
      <c r="T3" s="8" t="s">
        <v>19</v>
      </c>
      <c r="U3" s="9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8" t="s">
        <v>25</v>
      </c>
      <c r="AA3" s="8" t="s">
        <v>11</v>
      </c>
      <c r="AB3" s="8" t="s">
        <v>26</v>
      </c>
      <c r="AC3" s="8" t="s">
        <v>27</v>
      </c>
      <c r="AD3" s="4" t="s">
        <v>12</v>
      </c>
      <c r="AE3" s="4" t="s">
        <v>28</v>
      </c>
      <c r="AF3" s="4" t="s">
        <v>29</v>
      </c>
      <c r="AG3" s="4" t="s">
        <v>30</v>
      </c>
      <c r="AH3" s="4" t="s">
        <v>31</v>
      </c>
      <c r="AJ3" s="10" t="s">
        <v>32</v>
      </c>
      <c r="AK3" s="10"/>
    </row>
    <row r="4" spans="1:38" ht="15" customHeight="1" x14ac:dyDescent="0.3">
      <c r="A4" s="11"/>
      <c r="B4" s="11"/>
      <c r="C4" s="11"/>
      <c r="D4" s="11"/>
      <c r="E4" s="11"/>
      <c r="F4" s="11"/>
      <c r="G4" s="11" t="s">
        <v>33</v>
      </c>
      <c r="H4" s="11" t="s">
        <v>34</v>
      </c>
      <c r="I4" s="11" t="s">
        <v>35</v>
      </c>
      <c r="J4" s="11" t="s">
        <v>36</v>
      </c>
      <c r="K4" s="11" t="s">
        <v>37</v>
      </c>
      <c r="L4" s="11" t="s">
        <v>38</v>
      </c>
      <c r="M4" s="11" t="s">
        <v>39</v>
      </c>
      <c r="O4" s="5"/>
      <c r="P4" s="12"/>
      <c r="Q4" s="13"/>
      <c r="T4" s="14"/>
      <c r="U4" s="15"/>
      <c r="V4" s="14"/>
      <c r="W4" s="14"/>
      <c r="X4" s="14"/>
      <c r="Y4" s="16"/>
      <c r="Z4" s="16" t="s">
        <v>40</v>
      </c>
      <c r="AA4" s="16" t="s">
        <v>41</v>
      </c>
      <c r="AB4" s="16" t="s">
        <v>140</v>
      </c>
      <c r="AC4" s="16" t="s">
        <v>42</v>
      </c>
      <c r="AD4" s="11" t="s">
        <v>36</v>
      </c>
      <c r="AE4" s="13"/>
      <c r="AF4" s="13" t="s">
        <v>43</v>
      </c>
      <c r="AG4" s="13"/>
      <c r="AH4" s="17" t="s">
        <v>44</v>
      </c>
      <c r="AJ4" s="10" t="s">
        <v>45</v>
      </c>
      <c r="AK4" s="10" t="s">
        <v>46</v>
      </c>
    </row>
    <row r="5" spans="1:38" x14ac:dyDescent="0.3">
      <c r="A5" s="18"/>
      <c r="B5" s="19"/>
      <c r="C5" s="20"/>
      <c r="D5" s="20"/>
      <c r="E5" s="20"/>
      <c r="F5" s="19"/>
      <c r="G5" s="19"/>
      <c r="H5" s="17" t="s">
        <v>47</v>
      </c>
      <c r="I5" s="17" t="s">
        <v>48</v>
      </c>
      <c r="J5" s="19"/>
      <c r="K5" s="19"/>
      <c r="L5" s="17" t="s">
        <v>49</v>
      </c>
      <c r="M5" s="19"/>
      <c r="P5" s="21"/>
      <c r="Q5" s="19"/>
      <c r="R5" s="22" t="s">
        <v>124</v>
      </c>
      <c r="S5" s="22"/>
      <c r="T5" s="23"/>
      <c r="U5" s="24"/>
      <c r="V5" s="23"/>
      <c r="W5" s="23"/>
      <c r="X5" s="23"/>
      <c r="Y5" s="25"/>
      <c r="Z5" s="25" t="s">
        <v>11</v>
      </c>
      <c r="AA5" s="25" t="s">
        <v>51</v>
      </c>
      <c r="AB5" s="23" t="s">
        <v>139</v>
      </c>
      <c r="AC5" s="25" t="s">
        <v>52</v>
      </c>
      <c r="AD5" s="17"/>
      <c r="AE5" s="19"/>
      <c r="AF5" s="19" t="s">
        <v>53</v>
      </c>
      <c r="AG5" s="19"/>
      <c r="AH5" s="26">
        <v>83035.16</v>
      </c>
      <c r="AJ5" s="10">
        <v>12</v>
      </c>
      <c r="AK5" s="27">
        <f>SUM(AJ5*20%)</f>
        <v>2.4000000000000004</v>
      </c>
      <c r="AL5" s="27">
        <f>AJ5-AK5</f>
        <v>9.6</v>
      </c>
    </row>
    <row r="6" spans="1:38" x14ac:dyDescent="0.3">
      <c r="A6" s="28">
        <v>45044</v>
      </c>
      <c r="B6" s="29" t="s">
        <v>133</v>
      </c>
      <c r="C6" s="26">
        <v>4750</v>
      </c>
      <c r="D6" s="26"/>
      <c r="E6" s="26"/>
      <c r="F6" s="26"/>
      <c r="G6" s="26"/>
      <c r="H6" s="26"/>
      <c r="I6" s="26"/>
      <c r="J6" s="26"/>
      <c r="K6" s="26"/>
      <c r="L6" s="26"/>
      <c r="M6" s="20">
        <f t="shared" ref="M6:M48" si="0">SUM(C6:L6)</f>
        <v>4750</v>
      </c>
      <c r="P6" s="28">
        <v>45041</v>
      </c>
      <c r="Q6" s="29" t="s">
        <v>123</v>
      </c>
      <c r="R6" s="29">
        <v>263</v>
      </c>
      <c r="S6" s="34">
        <v>425</v>
      </c>
      <c r="T6" s="36"/>
      <c r="U6" s="36"/>
      <c r="V6" s="36"/>
      <c r="W6" s="36"/>
      <c r="X6" s="36">
        <v>150</v>
      </c>
      <c r="Y6" s="36"/>
      <c r="Z6" s="36"/>
      <c r="AA6" s="36"/>
      <c r="AB6" s="36"/>
      <c r="AC6" s="36"/>
      <c r="AD6" s="36"/>
      <c r="AE6" s="36"/>
      <c r="AF6" s="69">
        <f t="shared" ref="AF6:AF27" si="1">SUM(T6:AE6)</f>
        <v>150</v>
      </c>
      <c r="AG6" s="37"/>
      <c r="AH6" s="26">
        <f>AH5-AF6</f>
        <v>82885.16</v>
      </c>
    </row>
    <row r="7" spans="1:38" x14ac:dyDescent="0.3">
      <c r="A7" s="28">
        <v>45057</v>
      </c>
      <c r="B7" s="29" t="s">
        <v>134</v>
      </c>
      <c r="C7" s="26"/>
      <c r="D7" s="26"/>
      <c r="E7" s="26"/>
      <c r="F7" s="26"/>
      <c r="G7" s="26"/>
      <c r="H7" s="38"/>
      <c r="I7" s="38"/>
      <c r="J7" s="26"/>
      <c r="K7" s="26"/>
      <c r="L7" s="26">
        <v>1588.73</v>
      </c>
      <c r="M7" s="20">
        <f t="shared" si="0"/>
        <v>1588.73</v>
      </c>
      <c r="P7" s="28">
        <v>45076</v>
      </c>
      <c r="Q7" s="29" t="s">
        <v>54</v>
      </c>
      <c r="R7" s="29" t="s">
        <v>154</v>
      </c>
      <c r="S7" s="29">
        <v>416</v>
      </c>
      <c r="T7" s="29"/>
      <c r="U7" s="29"/>
      <c r="V7" s="29"/>
      <c r="W7" s="29"/>
      <c r="X7" s="29"/>
      <c r="Y7" s="29"/>
      <c r="Z7" s="29"/>
      <c r="AA7" s="26">
        <v>620</v>
      </c>
      <c r="AB7" s="26"/>
      <c r="AC7" s="26"/>
      <c r="AD7" s="26"/>
      <c r="AE7" s="26">
        <v>124</v>
      </c>
      <c r="AF7" s="69">
        <f t="shared" si="1"/>
        <v>744</v>
      </c>
      <c r="AG7" s="37"/>
      <c r="AH7" s="26">
        <f>AH6-AF25</f>
        <v>82885.16</v>
      </c>
    </row>
    <row r="8" spans="1:38" x14ac:dyDescent="0.3">
      <c r="A8" s="28">
        <v>45196</v>
      </c>
      <c r="B8" s="29" t="s">
        <v>133</v>
      </c>
      <c r="C8" s="26">
        <v>4750</v>
      </c>
      <c r="D8" s="26"/>
      <c r="E8" s="26"/>
      <c r="F8" s="26"/>
      <c r="G8" s="26"/>
      <c r="H8" s="26"/>
      <c r="I8" s="26"/>
      <c r="J8" s="26"/>
      <c r="K8" s="26"/>
      <c r="L8" s="26"/>
      <c r="M8" s="20">
        <f t="shared" si="0"/>
        <v>4750</v>
      </c>
      <c r="P8" s="28">
        <v>45086</v>
      </c>
      <c r="Q8" s="29" t="s">
        <v>123</v>
      </c>
      <c r="R8" s="29">
        <v>264</v>
      </c>
      <c r="S8" s="35">
        <v>426</v>
      </c>
      <c r="T8" s="26"/>
      <c r="U8" s="26"/>
      <c r="V8" s="26"/>
      <c r="W8" s="26"/>
      <c r="X8" s="26">
        <v>182</v>
      </c>
      <c r="Y8" s="26"/>
      <c r="Z8" s="26"/>
      <c r="AA8" s="26"/>
      <c r="AB8" s="26"/>
      <c r="AC8" s="39"/>
      <c r="AD8" s="39"/>
      <c r="AE8" s="40"/>
      <c r="AF8" s="69">
        <f t="shared" ref="AF8:AF18" si="2">SUM(T8:AE8)</f>
        <v>182</v>
      </c>
      <c r="AG8" s="37"/>
      <c r="AH8" s="26">
        <f t="shared" ref="AH8:AH25" si="3">AH7-AF7</f>
        <v>82141.16</v>
      </c>
    </row>
    <row r="9" spans="1:38" x14ac:dyDescent="0.3">
      <c r="A9" s="28">
        <v>45342</v>
      </c>
      <c r="B9" s="29" t="s">
        <v>135</v>
      </c>
      <c r="C9" s="26"/>
      <c r="D9" s="26"/>
      <c r="E9" s="26"/>
      <c r="F9" s="26">
        <v>21.61</v>
      </c>
      <c r="G9" s="26"/>
      <c r="H9" s="26"/>
      <c r="I9" s="26"/>
      <c r="J9" s="26"/>
      <c r="K9" s="26"/>
      <c r="L9" s="26"/>
      <c r="M9" s="20">
        <f t="shared" si="0"/>
        <v>21.61</v>
      </c>
      <c r="P9" s="28">
        <v>45087</v>
      </c>
      <c r="Q9" s="29" t="s">
        <v>136</v>
      </c>
      <c r="R9" s="29" t="s">
        <v>155</v>
      </c>
      <c r="S9" s="34">
        <v>417</v>
      </c>
      <c r="T9" s="26">
        <v>901.17</v>
      </c>
      <c r="U9" s="26"/>
      <c r="V9" s="26"/>
      <c r="W9" s="26"/>
      <c r="X9" s="26"/>
      <c r="Y9" s="39"/>
      <c r="Z9" s="39"/>
      <c r="AA9" s="39"/>
      <c r="AB9" s="26"/>
      <c r="AC9" s="26"/>
      <c r="AD9" s="26"/>
      <c r="AE9" s="26"/>
      <c r="AF9" s="69">
        <f t="shared" si="2"/>
        <v>901.17</v>
      </c>
      <c r="AG9" s="37"/>
      <c r="AH9" s="26">
        <f t="shared" si="3"/>
        <v>81959.16</v>
      </c>
    </row>
    <row r="10" spans="1:38" x14ac:dyDescent="0.3">
      <c r="A10" s="28">
        <v>45254</v>
      </c>
      <c r="B10" s="29" t="s">
        <v>133</v>
      </c>
      <c r="C10" s="26"/>
      <c r="D10" s="26"/>
      <c r="E10" s="26"/>
      <c r="F10" s="26"/>
      <c r="G10" s="26"/>
      <c r="H10" s="26"/>
      <c r="I10" s="26"/>
      <c r="J10" s="26"/>
      <c r="K10" s="26"/>
      <c r="L10" s="26">
        <v>4766.18</v>
      </c>
      <c r="M10" s="20">
        <f t="shared" si="0"/>
        <v>4766.18</v>
      </c>
      <c r="P10" s="28">
        <v>45139</v>
      </c>
      <c r="Q10" s="29" t="s">
        <v>125</v>
      </c>
      <c r="R10" s="29"/>
      <c r="S10" s="34">
        <v>427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36"/>
      <c r="AF10" s="36">
        <f t="shared" si="2"/>
        <v>0</v>
      </c>
      <c r="AG10" s="37"/>
      <c r="AH10" s="26">
        <f t="shared" si="3"/>
        <v>81057.990000000005</v>
      </c>
    </row>
    <row r="11" spans="1:38" x14ac:dyDescent="0.3">
      <c r="A11" s="28">
        <v>45313</v>
      </c>
      <c r="B11" s="29" t="s">
        <v>141</v>
      </c>
      <c r="C11" s="26"/>
      <c r="D11" s="26"/>
      <c r="E11" s="26"/>
      <c r="F11" s="26"/>
      <c r="G11" s="26"/>
      <c r="H11" s="26"/>
      <c r="I11" s="26"/>
      <c r="J11" s="26"/>
      <c r="K11" s="26">
        <v>150</v>
      </c>
      <c r="L11" s="26"/>
      <c r="M11" s="20">
        <f t="shared" si="0"/>
        <v>150</v>
      </c>
      <c r="P11" s="28">
        <v>45141</v>
      </c>
      <c r="Q11" s="29" t="s">
        <v>137</v>
      </c>
      <c r="R11" s="29"/>
      <c r="S11" s="34">
        <v>418</v>
      </c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6">
        <f t="shared" si="2"/>
        <v>0</v>
      </c>
      <c r="AG11" s="37"/>
      <c r="AH11" s="26">
        <f t="shared" si="3"/>
        <v>81057.990000000005</v>
      </c>
    </row>
    <row r="12" spans="1:38" x14ac:dyDescent="0.3">
      <c r="A12" s="28"/>
      <c r="B12" s="29"/>
      <c r="C12" s="26"/>
      <c r="D12" s="26"/>
      <c r="E12" s="26"/>
      <c r="F12" s="26"/>
      <c r="G12" s="26"/>
      <c r="H12" s="38"/>
      <c r="I12" s="38"/>
      <c r="J12" s="26"/>
      <c r="K12" s="26"/>
      <c r="L12" s="26"/>
      <c r="M12" s="20">
        <f t="shared" si="0"/>
        <v>0</v>
      </c>
      <c r="P12" s="28">
        <v>45147</v>
      </c>
      <c r="Q12" s="29" t="s">
        <v>54</v>
      </c>
      <c r="R12" s="29" t="s">
        <v>156</v>
      </c>
      <c r="S12" s="34">
        <v>419</v>
      </c>
      <c r="T12" s="26"/>
      <c r="U12" s="26"/>
      <c r="V12" s="26"/>
      <c r="W12" s="26"/>
      <c r="X12" s="26"/>
      <c r="Y12" s="26"/>
      <c r="Z12" s="26"/>
      <c r="AA12" s="26">
        <v>620</v>
      </c>
      <c r="AB12" s="26"/>
      <c r="AC12" s="26"/>
      <c r="AD12" s="26"/>
      <c r="AE12" s="26">
        <v>124</v>
      </c>
      <c r="AF12" s="69">
        <f t="shared" si="2"/>
        <v>744</v>
      </c>
      <c r="AG12" s="37"/>
      <c r="AH12" s="26">
        <f t="shared" si="3"/>
        <v>81057.990000000005</v>
      </c>
    </row>
    <row r="13" spans="1:38" x14ac:dyDescent="0.3">
      <c r="A13" s="28"/>
      <c r="B13" s="29"/>
      <c r="C13" s="26"/>
      <c r="D13" s="26"/>
      <c r="E13" s="26"/>
      <c r="F13" s="26"/>
      <c r="G13" s="26"/>
      <c r="H13" s="38"/>
      <c r="I13" s="38"/>
      <c r="J13" s="26"/>
      <c r="K13" s="26"/>
      <c r="L13" s="26"/>
      <c r="M13" s="20">
        <f t="shared" si="0"/>
        <v>0</v>
      </c>
      <c r="P13" s="28">
        <v>45147</v>
      </c>
      <c r="Q13" s="28" t="s">
        <v>138</v>
      </c>
      <c r="R13" s="29" t="s">
        <v>157</v>
      </c>
      <c r="S13" s="34">
        <v>420</v>
      </c>
      <c r="T13" s="26"/>
      <c r="U13" s="26"/>
      <c r="V13" s="36"/>
      <c r="W13" s="36"/>
      <c r="X13" s="36">
        <v>243</v>
      </c>
      <c r="Y13" s="36"/>
      <c r="Z13" s="36"/>
      <c r="AA13" s="36"/>
      <c r="AB13" s="36"/>
      <c r="AC13" s="36"/>
      <c r="AD13" s="36"/>
      <c r="AE13" s="36"/>
      <c r="AF13" s="69">
        <f t="shared" si="2"/>
        <v>243</v>
      </c>
      <c r="AG13" s="37"/>
      <c r="AH13" s="26">
        <f t="shared" si="3"/>
        <v>80313.990000000005</v>
      </c>
    </row>
    <row r="14" spans="1:38" x14ac:dyDescent="0.3">
      <c r="A14" s="28"/>
      <c r="B14" s="29"/>
      <c r="C14" s="30"/>
      <c r="D14" s="26"/>
      <c r="E14" s="26"/>
      <c r="F14" s="26"/>
      <c r="G14" s="26"/>
      <c r="H14" s="38"/>
      <c r="I14" s="38"/>
      <c r="J14" s="26"/>
      <c r="K14" s="26"/>
      <c r="L14" s="26"/>
      <c r="M14" s="20">
        <f t="shared" si="0"/>
        <v>0</v>
      </c>
      <c r="O14" s="41"/>
      <c r="P14" s="28">
        <v>45154</v>
      </c>
      <c r="Q14" s="29" t="s">
        <v>54</v>
      </c>
      <c r="R14" s="29">
        <v>265</v>
      </c>
      <c r="S14" s="34">
        <v>428</v>
      </c>
      <c r="T14" s="26"/>
      <c r="U14" s="26"/>
      <c r="V14" s="26"/>
      <c r="W14" s="26"/>
      <c r="X14" s="26"/>
      <c r="Y14" s="26"/>
      <c r="Z14" s="26"/>
      <c r="AA14" s="26">
        <v>1240</v>
      </c>
      <c r="AB14" s="39"/>
      <c r="AC14" s="39"/>
      <c r="AD14" s="39"/>
      <c r="AE14" s="39">
        <v>248</v>
      </c>
      <c r="AF14" s="69">
        <f t="shared" si="2"/>
        <v>1488</v>
      </c>
      <c r="AG14" s="37"/>
      <c r="AH14" s="26">
        <f t="shared" si="3"/>
        <v>80070.990000000005</v>
      </c>
    </row>
    <row r="15" spans="1:38" x14ac:dyDescent="0.3">
      <c r="A15" s="28"/>
      <c r="B15" s="29"/>
      <c r="C15" s="26"/>
      <c r="D15" s="26"/>
      <c r="E15" s="26"/>
      <c r="F15" s="26"/>
      <c r="G15" s="26"/>
      <c r="H15" s="38"/>
      <c r="I15" s="38"/>
      <c r="J15" s="26"/>
      <c r="K15" s="26"/>
      <c r="L15" s="26"/>
      <c r="M15" s="20">
        <f t="shared" si="0"/>
        <v>0</v>
      </c>
      <c r="P15" s="28">
        <v>45176</v>
      </c>
      <c r="Q15" s="29" t="s">
        <v>126</v>
      </c>
      <c r="R15" s="29">
        <v>266</v>
      </c>
      <c r="S15" s="34">
        <v>429</v>
      </c>
      <c r="T15" s="26"/>
      <c r="U15" s="26"/>
      <c r="V15" s="26"/>
      <c r="W15" s="26"/>
      <c r="X15" s="26"/>
      <c r="Y15" s="26"/>
      <c r="Z15" s="26"/>
      <c r="AA15" s="26">
        <v>480</v>
      </c>
      <c r="AB15" s="26"/>
      <c r="AC15" s="26"/>
      <c r="AD15" s="26"/>
      <c r="AE15" s="36">
        <v>96</v>
      </c>
      <c r="AF15" s="69">
        <f t="shared" si="2"/>
        <v>576</v>
      </c>
      <c r="AG15" s="37"/>
      <c r="AH15" s="26">
        <f t="shared" si="3"/>
        <v>78582.990000000005</v>
      </c>
    </row>
    <row r="16" spans="1:38" x14ac:dyDescent="0.3">
      <c r="A16" s="28"/>
      <c r="B16" s="29"/>
      <c r="C16" s="26"/>
      <c r="D16" s="26"/>
      <c r="E16" s="26"/>
      <c r="F16" s="26"/>
      <c r="G16" s="26"/>
      <c r="H16" s="38"/>
      <c r="I16" s="38"/>
      <c r="J16" s="26"/>
      <c r="K16" s="26"/>
      <c r="L16" s="26"/>
      <c r="M16" s="20">
        <f t="shared" si="0"/>
        <v>0</v>
      </c>
      <c r="P16" s="28">
        <v>45176</v>
      </c>
      <c r="Q16" s="29" t="s">
        <v>123</v>
      </c>
      <c r="R16" s="29">
        <v>267</v>
      </c>
      <c r="S16" s="34">
        <v>430</v>
      </c>
      <c r="T16" s="26"/>
      <c r="U16" s="26"/>
      <c r="V16" s="26"/>
      <c r="W16" s="26"/>
      <c r="X16" s="26">
        <v>152</v>
      </c>
      <c r="Y16" s="26"/>
      <c r="Z16" s="26"/>
      <c r="AA16" s="26"/>
      <c r="AB16" s="26"/>
      <c r="AC16" s="26"/>
      <c r="AD16" s="26"/>
      <c r="AE16" s="36"/>
      <c r="AF16" s="69">
        <f t="shared" si="2"/>
        <v>152</v>
      </c>
      <c r="AG16" s="37"/>
      <c r="AH16" s="26">
        <f t="shared" si="3"/>
        <v>78006.990000000005</v>
      </c>
    </row>
    <row r="17" spans="1:50" x14ac:dyDescent="0.3">
      <c r="A17" s="28"/>
      <c r="B17" s="29"/>
      <c r="C17" s="26"/>
      <c r="D17" s="26"/>
      <c r="E17" s="26"/>
      <c r="F17" s="26"/>
      <c r="G17" s="26"/>
      <c r="H17" s="38"/>
      <c r="I17" s="38"/>
      <c r="J17" s="26"/>
      <c r="K17" s="26"/>
      <c r="L17" s="26"/>
      <c r="M17" s="20">
        <f t="shared" si="0"/>
        <v>0</v>
      </c>
      <c r="P17" s="28">
        <v>45188</v>
      </c>
      <c r="Q17" s="29" t="s">
        <v>54</v>
      </c>
      <c r="R17" s="29">
        <v>268</v>
      </c>
      <c r="S17" s="34">
        <v>431</v>
      </c>
      <c r="T17" s="39"/>
      <c r="U17" s="39"/>
      <c r="V17" s="39"/>
      <c r="W17" s="39"/>
      <c r="X17" s="39"/>
      <c r="Y17" s="39"/>
      <c r="Z17" s="39"/>
      <c r="AA17" s="39">
        <v>620</v>
      </c>
      <c r="AB17" s="39"/>
      <c r="AC17" s="39"/>
      <c r="AD17" s="39"/>
      <c r="AE17" s="39">
        <v>124</v>
      </c>
      <c r="AF17" s="69">
        <f t="shared" si="2"/>
        <v>744</v>
      </c>
      <c r="AG17" s="37"/>
      <c r="AH17" s="26">
        <f t="shared" si="3"/>
        <v>77854.990000000005</v>
      </c>
    </row>
    <row r="18" spans="1:50" x14ac:dyDescent="0.3">
      <c r="A18" s="28"/>
      <c r="B18" s="29"/>
      <c r="C18" s="26"/>
      <c r="D18" s="26"/>
      <c r="E18" s="26"/>
      <c r="F18" s="26"/>
      <c r="G18" s="26"/>
      <c r="H18" s="38"/>
      <c r="I18" s="38"/>
      <c r="J18" s="26"/>
      <c r="K18" s="26"/>
      <c r="L18" s="26"/>
      <c r="M18" s="20">
        <f t="shared" si="0"/>
        <v>0</v>
      </c>
      <c r="P18" s="28">
        <v>45188</v>
      </c>
      <c r="Q18" s="29" t="s">
        <v>127</v>
      </c>
      <c r="R18" s="29">
        <v>269</v>
      </c>
      <c r="S18" s="34">
        <v>432</v>
      </c>
      <c r="T18" s="26"/>
      <c r="U18" s="26"/>
      <c r="V18" s="26"/>
      <c r="W18" s="26"/>
      <c r="X18" s="26"/>
      <c r="Y18" s="26"/>
      <c r="Z18" s="26"/>
      <c r="AA18" s="26"/>
      <c r="AB18" s="26">
        <v>124</v>
      </c>
      <c r="AC18" s="26"/>
      <c r="AD18" s="26"/>
      <c r="AE18" s="36">
        <v>24.8</v>
      </c>
      <c r="AF18" s="69">
        <f t="shared" si="2"/>
        <v>148.80000000000001</v>
      </c>
      <c r="AG18" s="37"/>
      <c r="AH18" s="26">
        <f t="shared" si="3"/>
        <v>77110.990000000005</v>
      </c>
    </row>
    <row r="19" spans="1:50" x14ac:dyDescent="0.3">
      <c r="A19" s="28"/>
      <c r="B19" s="29"/>
      <c r="C19" s="26"/>
      <c r="D19" s="26"/>
      <c r="E19" s="26"/>
      <c r="F19" s="26"/>
      <c r="G19" s="26"/>
      <c r="H19" s="38"/>
      <c r="I19" s="38"/>
      <c r="J19" s="26"/>
      <c r="K19" s="26"/>
      <c r="L19" s="26"/>
      <c r="M19" s="20">
        <f t="shared" si="0"/>
        <v>0</v>
      </c>
      <c r="P19" s="28">
        <v>45188</v>
      </c>
      <c r="Q19" s="29" t="s">
        <v>128</v>
      </c>
      <c r="R19" s="29"/>
      <c r="S19" s="34">
        <v>433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6">
        <f t="shared" si="1"/>
        <v>0</v>
      </c>
      <c r="AG19" s="37"/>
      <c r="AH19" s="26">
        <f t="shared" si="3"/>
        <v>76962.19</v>
      </c>
    </row>
    <row r="20" spans="1:50" x14ac:dyDescent="0.3">
      <c r="A20" s="28"/>
      <c r="B20" s="29"/>
      <c r="C20" s="26"/>
      <c r="D20" s="26"/>
      <c r="E20" s="26"/>
      <c r="F20" s="26"/>
      <c r="G20" s="26"/>
      <c r="H20" s="38"/>
      <c r="I20" s="38"/>
      <c r="J20" s="26"/>
      <c r="K20" s="26"/>
      <c r="L20" s="26"/>
      <c r="M20" s="20">
        <f t="shared" si="0"/>
        <v>0</v>
      </c>
      <c r="P20" s="28">
        <v>45337</v>
      </c>
      <c r="Q20" s="29" t="s">
        <v>129</v>
      </c>
      <c r="R20" s="29">
        <v>270</v>
      </c>
      <c r="S20" s="34">
        <v>434</v>
      </c>
      <c r="T20" s="29"/>
      <c r="U20" s="39"/>
      <c r="V20" s="39"/>
      <c r="W20" s="39"/>
      <c r="X20" s="29">
        <v>300</v>
      </c>
      <c r="Y20" s="39"/>
      <c r="Z20" s="39"/>
      <c r="AA20" s="39"/>
      <c r="AB20" s="39"/>
      <c r="AC20" s="26"/>
      <c r="AD20" s="26"/>
      <c r="AE20" s="36">
        <v>60</v>
      </c>
      <c r="AF20" s="69">
        <f t="shared" si="1"/>
        <v>360</v>
      </c>
      <c r="AG20" s="37"/>
      <c r="AH20" s="26">
        <f t="shared" si="3"/>
        <v>76962.19</v>
      </c>
    </row>
    <row r="21" spans="1:50" x14ac:dyDescent="0.3">
      <c r="A21" s="28"/>
      <c r="B21" s="29"/>
      <c r="C21" s="26"/>
      <c r="D21" s="26"/>
      <c r="E21" s="26"/>
      <c r="F21" s="26"/>
      <c r="G21" s="26"/>
      <c r="H21" s="38"/>
      <c r="I21" s="38"/>
      <c r="J21" s="26"/>
      <c r="K21" s="26"/>
      <c r="L21" s="26"/>
      <c r="M21" s="20">
        <f t="shared" si="0"/>
        <v>0</v>
      </c>
      <c r="P21" s="28">
        <v>45337</v>
      </c>
      <c r="Q21" s="29" t="s">
        <v>54</v>
      </c>
      <c r="R21" s="29">
        <v>271</v>
      </c>
      <c r="S21" s="34">
        <v>435</v>
      </c>
      <c r="T21" s="26"/>
      <c r="U21" s="26"/>
      <c r="V21" s="26"/>
      <c r="W21" s="26"/>
      <c r="X21" s="26"/>
      <c r="Y21" s="26"/>
      <c r="Z21" s="26"/>
      <c r="AA21" s="26">
        <v>1017.25</v>
      </c>
      <c r="AB21" s="26"/>
      <c r="AC21" s="26"/>
      <c r="AD21" s="26"/>
      <c r="AE21" s="26">
        <v>203.45</v>
      </c>
      <c r="AF21" s="69">
        <f t="shared" si="1"/>
        <v>1220.7</v>
      </c>
      <c r="AG21" s="37"/>
      <c r="AH21" s="26">
        <f t="shared" si="3"/>
        <v>76602.19</v>
      </c>
    </row>
    <row r="22" spans="1:50" x14ac:dyDescent="0.3">
      <c r="A22" s="28"/>
      <c r="B22" s="29"/>
      <c r="C22" s="26"/>
      <c r="D22" s="26"/>
      <c r="E22" s="26"/>
      <c r="F22" s="26"/>
      <c r="G22" s="26"/>
      <c r="H22" s="38"/>
      <c r="I22" s="38"/>
      <c r="J22" s="26"/>
      <c r="K22" s="26"/>
      <c r="L22" s="26"/>
      <c r="M22" s="20">
        <f t="shared" si="0"/>
        <v>0</v>
      </c>
      <c r="P22" s="28">
        <v>45337</v>
      </c>
      <c r="Q22" s="29" t="s">
        <v>130</v>
      </c>
      <c r="R22" s="29">
        <v>272</v>
      </c>
      <c r="S22" s="34">
        <v>436</v>
      </c>
      <c r="T22" s="26"/>
      <c r="U22" s="26">
        <v>2300</v>
      </c>
      <c r="V22" s="26"/>
      <c r="W22" s="26"/>
      <c r="X22" s="26">
        <v>85.3</v>
      </c>
      <c r="Y22" s="26"/>
      <c r="Z22" s="26"/>
      <c r="AA22" s="26"/>
      <c r="AB22" s="26"/>
      <c r="AC22" s="26"/>
      <c r="AD22" s="26"/>
      <c r="AE22" s="26">
        <v>13.4</v>
      </c>
      <c r="AF22" s="69">
        <f t="shared" si="1"/>
        <v>2398.7000000000003</v>
      </c>
      <c r="AG22" s="37"/>
      <c r="AH22" s="26">
        <f t="shared" si="3"/>
        <v>75381.490000000005</v>
      </c>
    </row>
    <row r="23" spans="1:50" x14ac:dyDescent="0.3">
      <c r="A23" s="28"/>
      <c r="B23" s="29"/>
      <c r="C23" s="26"/>
      <c r="D23" s="26"/>
      <c r="E23" s="26"/>
      <c r="F23" s="26"/>
      <c r="G23" s="26"/>
      <c r="H23" s="38"/>
      <c r="I23" s="38"/>
      <c r="J23" s="26"/>
      <c r="K23" s="26"/>
      <c r="L23" s="26"/>
      <c r="M23" s="20">
        <f t="shared" si="0"/>
        <v>0</v>
      </c>
      <c r="P23" s="28">
        <v>45356</v>
      </c>
      <c r="Q23" s="29" t="s">
        <v>131</v>
      </c>
      <c r="R23" s="42">
        <v>273</v>
      </c>
      <c r="S23" s="43">
        <v>437</v>
      </c>
      <c r="T23" s="26"/>
      <c r="U23" s="26"/>
      <c r="V23" s="26"/>
      <c r="W23" s="26"/>
      <c r="X23" s="26">
        <v>4250</v>
      </c>
      <c r="Y23" s="26"/>
      <c r="Z23" s="26"/>
      <c r="AA23" s="26"/>
      <c r="AB23" s="26"/>
      <c r="AC23" s="26"/>
      <c r="AD23" s="26"/>
      <c r="AE23" s="26">
        <v>850</v>
      </c>
      <c r="AF23" s="36">
        <f t="shared" si="1"/>
        <v>5100</v>
      </c>
      <c r="AG23" s="37"/>
      <c r="AH23" s="26">
        <f t="shared" si="3"/>
        <v>72982.790000000008</v>
      </c>
    </row>
    <row r="24" spans="1:50" x14ac:dyDescent="0.3">
      <c r="A24" s="28"/>
      <c r="B24" s="29"/>
      <c r="C24" s="26"/>
      <c r="D24" s="26"/>
      <c r="E24" s="26"/>
      <c r="F24" s="26"/>
      <c r="G24" s="26"/>
      <c r="H24" s="38"/>
      <c r="I24" s="38"/>
      <c r="J24" s="26"/>
      <c r="K24" s="26"/>
      <c r="L24" s="26"/>
      <c r="M24" s="20">
        <f t="shared" si="0"/>
        <v>0</v>
      </c>
      <c r="P24" s="28">
        <v>45356</v>
      </c>
      <c r="Q24" s="29" t="s">
        <v>132</v>
      </c>
      <c r="R24" s="29">
        <v>274</v>
      </c>
      <c r="S24" s="34">
        <v>438</v>
      </c>
      <c r="T24" s="26"/>
      <c r="U24" s="26"/>
      <c r="V24" s="26"/>
      <c r="W24" s="26"/>
      <c r="X24" s="26">
        <v>1619.1</v>
      </c>
      <c r="Y24" s="26"/>
      <c r="Z24" s="26"/>
      <c r="AA24" s="26"/>
      <c r="AB24" s="26"/>
      <c r="AC24" s="26"/>
      <c r="AD24" s="26"/>
      <c r="AE24" s="26"/>
      <c r="AF24" s="36">
        <f t="shared" si="1"/>
        <v>1619.1</v>
      </c>
      <c r="AG24" s="37"/>
      <c r="AH24" s="26">
        <f t="shared" si="3"/>
        <v>67882.790000000008</v>
      </c>
    </row>
    <row r="25" spans="1:50" x14ac:dyDescent="0.3">
      <c r="A25" s="44"/>
      <c r="B25" s="29"/>
      <c r="C25" s="26"/>
      <c r="D25" s="26"/>
      <c r="E25" s="26"/>
      <c r="F25" s="26"/>
      <c r="G25" s="26"/>
      <c r="H25" s="38"/>
      <c r="I25" s="38"/>
      <c r="J25" s="26"/>
      <c r="K25" s="26"/>
      <c r="L25" s="26"/>
      <c r="M25" s="20">
        <f t="shared" si="0"/>
        <v>0</v>
      </c>
      <c r="P25" s="28"/>
      <c r="Q25" s="29"/>
      <c r="R25" s="29"/>
      <c r="S25" s="34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36"/>
      <c r="AF25" s="36">
        <f>SUM(T25:AE25)</f>
        <v>0</v>
      </c>
      <c r="AG25" s="37"/>
      <c r="AH25" s="26">
        <f t="shared" si="3"/>
        <v>66263.69</v>
      </c>
    </row>
    <row r="26" spans="1:50" x14ac:dyDescent="0.3">
      <c r="A26" s="28"/>
      <c r="B26" s="29"/>
      <c r="C26" s="26"/>
      <c r="D26" s="26"/>
      <c r="E26" s="26"/>
      <c r="F26" s="26"/>
      <c r="G26" s="26"/>
      <c r="H26" s="38"/>
      <c r="I26" s="38"/>
      <c r="J26" s="26"/>
      <c r="K26" s="26"/>
      <c r="L26" s="26"/>
      <c r="M26" s="20">
        <f t="shared" si="0"/>
        <v>0</v>
      </c>
      <c r="P26" s="28"/>
      <c r="Q26" s="29"/>
      <c r="R26" s="42"/>
      <c r="S26" s="45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36"/>
      <c r="AF26" s="26">
        <f t="shared" si="1"/>
        <v>0</v>
      </c>
      <c r="AG26" s="37"/>
      <c r="AH26" s="26">
        <f t="shared" ref="AH26:AH47" si="4">AH25-AF26</f>
        <v>66263.69</v>
      </c>
    </row>
    <row r="27" spans="1:50" x14ac:dyDescent="0.3">
      <c r="A27" s="28"/>
      <c r="B27" s="29"/>
      <c r="C27" s="26"/>
      <c r="D27" s="26"/>
      <c r="E27" s="26"/>
      <c r="F27" s="26"/>
      <c r="G27" s="26"/>
      <c r="H27" s="38"/>
      <c r="I27" s="38"/>
      <c r="J27" s="26"/>
      <c r="K27" s="26"/>
      <c r="L27" s="26"/>
      <c r="M27" s="20">
        <f t="shared" si="0"/>
        <v>0</v>
      </c>
      <c r="P27" s="28"/>
      <c r="Q27" s="29"/>
      <c r="R27" s="29"/>
      <c r="S27" s="35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26">
        <f t="shared" si="1"/>
        <v>0</v>
      </c>
      <c r="AG27" s="37"/>
      <c r="AH27" s="26">
        <f t="shared" si="4"/>
        <v>66263.69</v>
      </c>
    </row>
    <row r="28" spans="1:50" s="49" customFormat="1" x14ac:dyDescent="0.3">
      <c r="A28" s="33"/>
      <c r="B28" s="46"/>
      <c r="C28" s="36"/>
      <c r="D28" s="36"/>
      <c r="E28" s="36"/>
      <c r="F28" s="36"/>
      <c r="G28" s="36"/>
      <c r="H28" s="47"/>
      <c r="I28" s="47"/>
      <c r="J28" s="36"/>
      <c r="K28" s="36"/>
      <c r="L28" s="36"/>
      <c r="M28" s="48">
        <f t="shared" si="0"/>
        <v>0</v>
      </c>
      <c r="N28"/>
      <c r="P28" s="28"/>
      <c r="Q28" s="29"/>
      <c r="R28" s="29"/>
      <c r="S28" s="34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>
        <f t="shared" ref="AF28:AF47" si="5">SUM(T28:AE28)</f>
        <v>0</v>
      </c>
      <c r="AG28" s="36"/>
      <c r="AH28" s="26">
        <f t="shared" si="4"/>
        <v>66263.69</v>
      </c>
      <c r="AN28"/>
      <c r="AQ28"/>
      <c r="AR28"/>
      <c r="AS28"/>
      <c r="AT28"/>
      <c r="AU28"/>
      <c r="AV28"/>
      <c r="AW28"/>
      <c r="AX28"/>
    </row>
    <row r="29" spans="1:50" x14ac:dyDescent="0.3">
      <c r="A29" s="28"/>
      <c r="B29" s="29"/>
      <c r="C29" s="26"/>
      <c r="D29" s="26"/>
      <c r="E29" s="26"/>
      <c r="F29" s="26"/>
      <c r="G29" s="26"/>
      <c r="H29" s="38"/>
      <c r="I29" s="38"/>
      <c r="J29" s="26"/>
      <c r="K29" s="26"/>
      <c r="L29" s="26"/>
      <c r="M29" s="20">
        <f t="shared" si="0"/>
        <v>0</v>
      </c>
      <c r="P29" s="28"/>
      <c r="Q29" s="29"/>
      <c r="R29" s="29"/>
      <c r="S29" s="34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>
        <f t="shared" si="5"/>
        <v>0</v>
      </c>
      <c r="AG29" s="37"/>
      <c r="AH29" s="26">
        <f t="shared" si="4"/>
        <v>66263.69</v>
      </c>
    </row>
    <row r="30" spans="1:50" x14ac:dyDescent="0.3">
      <c r="A30" s="50"/>
      <c r="B30" s="29"/>
      <c r="C30" s="26"/>
      <c r="D30" s="26"/>
      <c r="E30" s="26"/>
      <c r="F30" s="26"/>
      <c r="G30" s="26"/>
      <c r="H30" s="38"/>
      <c r="I30" s="38"/>
      <c r="J30" s="26"/>
      <c r="K30" s="26"/>
      <c r="L30" s="26"/>
      <c r="M30" s="20">
        <f t="shared" si="0"/>
        <v>0</v>
      </c>
      <c r="P30" s="28"/>
      <c r="Q30" s="29"/>
      <c r="R30" s="29"/>
      <c r="S30" s="34"/>
      <c r="T30" s="26"/>
      <c r="U30" s="2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26">
        <f t="shared" si="5"/>
        <v>0</v>
      </c>
      <c r="AG30" s="37"/>
      <c r="AH30" s="26">
        <f t="shared" si="4"/>
        <v>66263.69</v>
      </c>
      <c r="AJ30" s="51"/>
    </row>
    <row r="31" spans="1:50" x14ac:dyDescent="0.3">
      <c r="A31" s="28"/>
      <c r="B31" s="29"/>
      <c r="C31" s="26"/>
      <c r="D31" s="26"/>
      <c r="E31" s="26"/>
      <c r="F31" s="26"/>
      <c r="G31" s="26"/>
      <c r="H31" s="38"/>
      <c r="I31" s="52"/>
      <c r="J31" s="30"/>
      <c r="K31" s="30"/>
      <c r="L31" s="30"/>
      <c r="M31" s="20">
        <f t="shared" si="0"/>
        <v>0</v>
      </c>
      <c r="P31" s="28"/>
      <c r="Q31" s="29"/>
      <c r="R31" s="29"/>
      <c r="S31" s="35"/>
      <c r="T31" s="26"/>
      <c r="U31" s="26"/>
      <c r="V31" s="36"/>
      <c r="W31" s="36"/>
      <c r="X31" s="53"/>
      <c r="Y31" s="36"/>
      <c r="Z31" s="36"/>
      <c r="AA31" s="36"/>
      <c r="AB31" s="36"/>
      <c r="AC31" s="36"/>
      <c r="AD31" s="36"/>
      <c r="AE31" s="36"/>
      <c r="AF31" s="26">
        <f t="shared" si="5"/>
        <v>0</v>
      </c>
      <c r="AG31" s="37"/>
      <c r="AH31" s="26">
        <f t="shared" si="4"/>
        <v>66263.69</v>
      </c>
    </row>
    <row r="32" spans="1:50" x14ac:dyDescent="0.3">
      <c r="A32" s="28"/>
      <c r="B32" s="29"/>
      <c r="C32" s="30"/>
      <c r="D32" s="30"/>
      <c r="E32" s="30"/>
      <c r="F32" s="30"/>
      <c r="G32" s="30"/>
      <c r="H32" s="31"/>
      <c r="I32" s="32"/>
      <c r="J32" s="30"/>
      <c r="K32" s="30"/>
      <c r="L32" s="30"/>
      <c r="M32" s="20">
        <f t="shared" si="0"/>
        <v>0</v>
      </c>
      <c r="P32" s="28"/>
      <c r="Q32" s="29"/>
      <c r="R32" s="29"/>
      <c r="S32" s="35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36"/>
      <c r="AF32" s="26">
        <f t="shared" si="5"/>
        <v>0</v>
      </c>
      <c r="AG32" s="37"/>
      <c r="AH32" s="26">
        <f t="shared" si="4"/>
        <v>66263.69</v>
      </c>
    </row>
    <row r="33" spans="1:40" x14ac:dyDescent="0.3">
      <c r="A33" s="28"/>
      <c r="B33" s="29"/>
      <c r="C33" s="30"/>
      <c r="D33" s="30"/>
      <c r="E33" s="30"/>
      <c r="F33" s="30"/>
      <c r="G33" s="30"/>
      <c r="H33" s="31"/>
      <c r="I33" s="32"/>
      <c r="J33" s="30"/>
      <c r="K33" s="30"/>
      <c r="L33" s="30"/>
      <c r="M33" s="20">
        <f t="shared" si="0"/>
        <v>0</v>
      </c>
      <c r="P33" s="28"/>
      <c r="Q33" s="29"/>
      <c r="R33" s="42"/>
      <c r="S33" s="45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36"/>
      <c r="AF33" s="26">
        <f t="shared" si="5"/>
        <v>0</v>
      </c>
      <c r="AG33" s="37"/>
      <c r="AH33" s="26">
        <f t="shared" si="4"/>
        <v>66263.69</v>
      </c>
    </row>
    <row r="34" spans="1:40" x14ac:dyDescent="0.3">
      <c r="A34" s="28"/>
      <c r="B34" s="29"/>
      <c r="C34" s="30"/>
      <c r="D34" s="30"/>
      <c r="E34" s="30"/>
      <c r="F34" s="30"/>
      <c r="G34" s="30"/>
      <c r="H34" s="31"/>
      <c r="I34" s="32"/>
      <c r="J34" s="30"/>
      <c r="K34" s="30"/>
      <c r="L34" s="30"/>
      <c r="M34" s="20">
        <f t="shared" si="0"/>
        <v>0</v>
      </c>
      <c r="P34" s="28"/>
      <c r="Q34" s="29"/>
      <c r="R34" s="29"/>
      <c r="S34" s="35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26">
        <f t="shared" si="5"/>
        <v>0</v>
      </c>
      <c r="AG34" s="37"/>
      <c r="AH34" s="26">
        <f t="shared" si="4"/>
        <v>66263.69</v>
      </c>
    </row>
    <row r="35" spans="1:40" x14ac:dyDescent="0.3">
      <c r="A35" s="28"/>
      <c r="B35" s="29"/>
      <c r="C35" s="30"/>
      <c r="D35" s="30"/>
      <c r="E35" s="30"/>
      <c r="F35" s="30"/>
      <c r="G35" s="30"/>
      <c r="H35" s="31"/>
      <c r="I35" s="32"/>
      <c r="J35" s="30"/>
      <c r="K35" s="30"/>
      <c r="L35" s="30"/>
      <c r="M35" s="20">
        <f t="shared" si="0"/>
        <v>0</v>
      </c>
      <c r="P35" s="28"/>
      <c r="Q35" s="29"/>
      <c r="R35" s="29"/>
      <c r="S35" s="35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26">
        <f t="shared" si="5"/>
        <v>0</v>
      </c>
      <c r="AG35" s="37"/>
      <c r="AH35" s="26">
        <f t="shared" si="4"/>
        <v>66263.69</v>
      </c>
    </row>
    <row r="36" spans="1:40" x14ac:dyDescent="0.3">
      <c r="A36" s="28"/>
      <c r="B36" s="29"/>
      <c r="C36" s="30"/>
      <c r="D36" s="30"/>
      <c r="E36" s="30"/>
      <c r="F36" s="30"/>
      <c r="G36" s="30"/>
      <c r="H36" s="31"/>
      <c r="I36" s="32"/>
      <c r="J36" s="30"/>
      <c r="K36" s="30"/>
      <c r="L36" s="30"/>
      <c r="M36" s="20">
        <f t="shared" si="0"/>
        <v>0</v>
      </c>
      <c r="P36" s="28"/>
      <c r="Q36" s="29"/>
      <c r="R36" s="29"/>
      <c r="S36" s="35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F36" s="26">
        <f t="shared" si="5"/>
        <v>0</v>
      </c>
      <c r="AG36" s="37"/>
      <c r="AH36" s="26">
        <f t="shared" si="4"/>
        <v>66263.69</v>
      </c>
    </row>
    <row r="37" spans="1:40" x14ac:dyDescent="0.3">
      <c r="A37" s="28"/>
      <c r="B37" s="29"/>
      <c r="C37" s="30"/>
      <c r="D37" s="30"/>
      <c r="E37" s="30"/>
      <c r="F37" s="30"/>
      <c r="G37" s="30"/>
      <c r="H37" s="31"/>
      <c r="I37" s="32"/>
      <c r="J37" s="30"/>
      <c r="K37" s="30"/>
      <c r="L37" s="30"/>
      <c r="M37" s="20">
        <f t="shared" si="0"/>
        <v>0</v>
      </c>
      <c r="P37" s="28"/>
      <c r="Q37" s="29"/>
      <c r="R37" s="29"/>
      <c r="S37" s="35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26">
        <f t="shared" si="5"/>
        <v>0</v>
      </c>
      <c r="AG37" s="37"/>
      <c r="AH37" s="26">
        <f t="shared" si="4"/>
        <v>66263.69</v>
      </c>
    </row>
    <row r="38" spans="1:40" x14ac:dyDescent="0.3">
      <c r="A38" s="28"/>
      <c r="B38" s="29"/>
      <c r="C38" s="30"/>
      <c r="D38" s="30"/>
      <c r="E38" s="30"/>
      <c r="F38" s="30"/>
      <c r="G38" s="30"/>
      <c r="H38" s="31"/>
      <c r="I38" s="32"/>
      <c r="J38" s="30"/>
      <c r="K38" s="30"/>
      <c r="L38" s="30"/>
      <c r="M38" s="20">
        <f t="shared" si="0"/>
        <v>0</v>
      </c>
      <c r="P38" s="33"/>
      <c r="Q38" s="34"/>
      <c r="R38" s="34"/>
      <c r="S38" s="35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26">
        <f t="shared" si="5"/>
        <v>0</v>
      </c>
      <c r="AG38" s="37"/>
      <c r="AH38" s="26">
        <f t="shared" si="4"/>
        <v>66263.69</v>
      </c>
    </row>
    <row r="39" spans="1:40" x14ac:dyDescent="0.3">
      <c r="A39" s="28"/>
      <c r="B39" s="29"/>
      <c r="C39" s="30"/>
      <c r="D39" s="30"/>
      <c r="E39" s="30"/>
      <c r="F39" s="30"/>
      <c r="G39" s="30"/>
      <c r="H39" s="31"/>
      <c r="I39" s="32"/>
      <c r="J39" s="30"/>
      <c r="K39" s="30"/>
      <c r="L39" s="30"/>
      <c r="M39" s="20">
        <f t="shared" si="0"/>
        <v>0</v>
      </c>
      <c r="P39" s="28"/>
      <c r="Q39" s="29"/>
      <c r="R39" s="29"/>
      <c r="S39" s="35"/>
      <c r="T39" s="26"/>
      <c r="U39" s="26"/>
      <c r="V39" s="26"/>
      <c r="W39" s="26"/>
      <c r="X39" s="26"/>
      <c r="Y39" s="26"/>
      <c r="Z39" s="26"/>
      <c r="AA39" s="26"/>
      <c r="AB39" s="26"/>
      <c r="AC39" s="39"/>
      <c r="AD39" s="39"/>
      <c r="AE39" s="40"/>
      <c r="AF39" s="26">
        <f t="shared" si="5"/>
        <v>0</v>
      </c>
      <c r="AG39" s="37"/>
      <c r="AH39" s="26">
        <f t="shared" si="4"/>
        <v>66263.69</v>
      </c>
      <c r="AJ39" t="s">
        <v>55</v>
      </c>
      <c r="AK39" s="51">
        <f>AH5</f>
        <v>83035.16</v>
      </c>
    </row>
    <row r="40" spans="1:40" x14ac:dyDescent="0.3">
      <c r="A40" s="28"/>
      <c r="B40" s="29"/>
      <c r="C40" s="30"/>
      <c r="D40" s="30"/>
      <c r="E40" s="30"/>
      <c r="F40" s="30"/>
      <c r="G40" s="30"/>
      <c r="H40" s="31"/>
      <c r="I40" s="32"/>
      <c r="J40" s="30"/>
      <c r="K40" s="30"/>
      <c r="L40" s="30"/>
      <c r="M40" s="20">
        <f t="shared" si="0"/>
        <v>0</v>
      </c>
      <c r="P40" s="28"/>
      <c r="Q40" s="29"/>
      <c r="R40" s="29"/>
      <c r="S40" s="35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36"/>
      <c r="AF40" s="26">
        <f t="shared" si="5"/>
        <v>0</v>
      </c>
      <c r="AG40" s="37"/>
      <c r="AH40" s="26">
        <f t="shared" si="4"/>
        <v>66263.69</v>
      </c>
      <c r="AJ40" t="s">
        <v>56</v>
      </c>
      <c r="AK40" s="51">
        <f>AF49</f>
        <v>16771.47</v>
      </c>
      <c r="AM40" t="s">
        <v>142</v>
      </c>
      <c r="AN40">
        <v>6719.1</v>
      </c>
    </row>
    <row r="41" spans="1:40" x14ac:dyDescent="0.3">
      <c r="A41" s="28"/>
      <c r="B41" s="29"/>
      <c r="C41" s="30"/>
      <c r="D41" s="30"/>
      <c r="E41" s="30"/>
      <c r="F41" s="30"/>
      <c r="G41" s="30"/>
      <c r="H41" s="31"/>
      <c r="I41" s="32"/>
      <c r="J41" s="30"/>
      <c r="K41" s="30"/>
      <c r="L41" s="30"/>
      <c r="M41" s="20">
        <f t="shared" si="0"/>
        <v>0</v>
      </c>
      <c r="P41" s="28"/>
      <c r="Q41" s="29"/>
      <c r="R41" s="29"/>
      <c r="S41" s="2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26">
        <f t="shared" si="5"/>
        <v>0</v>
      </c>
      <c r="AG41" s="37"/>
      <c r="AH41" s="26">
        <f t="shared" si="4"/>
        <v>66263.69</v>
      </c>
      <c r="AJ41" t="s">
        <v>57</v>
      </c>
      <c r="AK41" s="51">
        <f>M49</f>
        <v>16026.52</v>
      </c>
    </row>
    <row r="42" spans="1:40" x14ac:dyDescent="0.3">
      <c r="A42" s="28"/>
      <c r="B42" s="29"/>
      <c r="C42" s="30"/>
      <c r="D42" s="30"/>
      <c r="E42" s="30"/>
      <c r="F42" s="30"/>
      <c r="G42" s="30"/>
      <c r="H42" s="31"/>
      <c r="I42" s="32"/>
      <c r="J42" s="30"/>
      <c r="K42" s="30"/>
      <c r="L42" s="30"/>
      <c r="M42" s="20">
        <f t="shared" si="0"/>
        <v>0</v>
      </c>
      <c r="P42" s="28"/>
      <c r="Q42" s="29"/>
      <c r="R42" s="29"/>
      <c r="S42" s="2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26">
        <f t="shared" si="5"/>
        <v>0</v>
      </c>
      <c r="AG42" s="37"/>
      <c r="AH42" s="26">
        <f t="shared" si="4"/>
        <v>66263.69</v>
      </c>
      <c r="AJ42" t="s">
        <v>58</v>
      </c>
      <c r="AK42" s="51">
        <f>AK39-AK40+AK41</f>
        <v>82290.210000000006</v>
      </c>
      <c r="AM42" t="s">
        <v>59</v>
      </c>
      <c r="AN42" s="51">
        <v>89009.31</v>
      </c>
    </row>
    <row r="43" spans="1:40" x14ac:dyDescent="0.3">
      <c r="A43" s="28"/>
      <c r="B43" s="29"/>
      <c r="C43" s="30"/>
      <c r="D43" s="30"/>
      <c r="E43" s="30"/>
      <c r="F43" s="30"/>
      <c r="G43" s="30"/>
      <c r="H43" s="31"/>
      <c r="I43" s="32"/>
      <c r="J43" s="30"/>
      <c r="K43" s="30"/>
      <c r="L43" s="30"/>
      <c r="M43" s="20">
        <f t="shared" si="0"/>
        <v>0</v>
      </c>
      <c r="P43" s="28"/>
      <c r="Q43" s="29"/>
      <c r="R43" s="29"/>
      <c r="S43" s="2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26">
        <f t="shared" si="5"/>
        <v>0</v>
      </c>
      <c r="AG43" s="37"/>
      <c r="AH43" s="26">
        <f t="shared" si="4"/>
        <v>66263.69</v>
      </c>
      <c r="AN43" s="68">
        <f>AN42-AN40</f>
        <v>82290.209999999992</v>
      </c>
    </row>
    <row r="44" spans="1:40" x14ac:dyDescent="0.3">
      <c r="A44" s="28"/>
      <c r="B44" s="29"/>
      <c r="C44" s="30"/>
      <c r="D44" s="30"/>
      <c r="E44" s="30"/>
      <c r="F44" s="30"/>
      <c r="G44" s="30"/>
      <c r="H44" s="31"/>
      <c r="I44" s="32"/>
      <c r="J44" s="30"/>
      <c r="K44" s="30"/>
      <c r="L44" s="30"/>
      <c r="M44" s="20">
        <f t="shared" si="0"/>
        <v>0</v>
      </c>
      <c r="P44" s="28"/>
      <c r="Q44" s="29"/>
      <c r="R44" s="29"/>
      <c r="S44" s="2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26">
        <f t="shared" si="5"/>
        <v>0</v>
      </c>
      <c r="AG44" s="37"/>
      <c r="AH44" s="26">
        <f t="shared" si="4"/>
        <v>66263.69</v>
      </c>
    </row>
    <row r="45" spans="1:40" x14ac:dyDescent="0.3">
      <c r="A45" s="28"/>
      <c r="B45" s="29"/>
      <c r="C45" s="30"/>
      <c r="D45" s="30"/>
      <c r="E45" s="30"/>
      <c r="F45" s="30"/>
      <c r="G45" s="30"/>
      <c r="H45" s="31"/>
      <c r="I45" s="32"/>
      <c r="J45" s="30"/>
      <c r="K45" s="30"/>
      <c r="L45" s="30"/>
      <c r="M45" s="20">
        <f t="shared" si="0"/>
        <v>0</v>
      </c>
      <c r="P45" s="28"/>
      <c r="Q45" s="29"/>
      <c r="R45" s="29"/>
      <c r="S45" s="2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26">
        <f t="shared" si="5"/>
        <v>0</v>
      </c>
      <c r="AG45" s="37"/>
      <c r="AH45" s="26">
        <f t="shared" si="4"/>
        <v>66263.69</v>
      </c>
      <c r="AK45" s="51">
        <f>AK42-AN42</f>
        <v>-6719.0999999999913</v>
      </c>
    </row>
    <row r="46" spans="1:40" x14ac:dyDescent="0.3">
      <c r="A46" s="28"/>
      <c r="B46" s="29"/>
      <c r="C46" s="30"/>
      <c r="D46" s="30"/>
      <c r="E46" s="30"/>
      <c r="F46" s="30"/>
      <c r="G46" s="30"/>
      <c r="H46" s="31"/>
      <c r="I46" s="32"/>
      <c r="J46" s="30"/>
      <c r="K46" s="30"/>
      <c r="L46" s="30"/>
      <c r="M46" s="20">
        <f t="shared" si="0"/>
        <v>0</v>
      </c>
      <c r="P46" s="28"/>
      <c r="Q46" s="29"/>
      <c r="R46" s="29"/>
      <c r="S46" s="2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26">
        <f t="shared" si="5"/>
        <v>0</v>
      </c>
      <c r="AG46" s="37"/>
      <c r="AH46" s="26">
        <f t="shared" si="4"/>
        <v>66263.69</v>
      </c>
      <c r="AK46" s="68"/>
    </row>
    <row r="47" spans="1:40" x14ac:dyDescent="0.3">
      <c r="A47" s="28"/>
      <c r="B47" s="29"/>
      <c r="C47" s="30"/>
      <c r="D47" s="30"/>
      <c r="E47" s="30"/>
      <c r="F47" s="30"/>
      <c r="G47" s="30"/>
      <c r="H47" s="31"/>
      <c r="I47" s="32"/>
      <c r="J47" s="30"/>
      <c r="K47" s="30"/>
      <c r="L47" s="30"/>
      <c r="M47" s="20">
        <f t="shared" si="0"/>
        <v>0</v>
      </c>
      <c r="P47" s="28"/>
      <c r="Q47" s="29"/>
      <c r="R47" s="29"/>
      <c r="S47" s="2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26">
        <f t="shared" si="5"/>
        <v>0</v>
      </c>
      <c r="AG47" s="37"/>
      <c r="AH47" s="26">
        <f t="shared" si="4"/>
        <v>66263.69</v>
      </c>
    </row>
    <row r="48" spans="1:40" x14ac:dyDescent="0.3">
      <c r="A48" s="28"/>
      <c r="B48" s="29"/>
      <c r="C48" s="30"/>
      <c r="D48" s="30"/>
      <c r="E48" s="30"/>
      <c r="F48" s="30"/>
      <c r="G48" s="30"/>
      <c r="H48" s="31"/>
      <c r="I48" s="31"/>
      <c r="J48" s="30"/>
      <c r="K48" s="30"/>
      <c r="L48" s="30"/>
      <c r="M48" s="20">
        <f t="shared" si="0"/>
        <v>0</v>
      </c>
      <c r="P48" s="28"/>
      <c r="Q48" s="29"/>
      <c r="R48" s="29"/>
      <c r="S48" s="2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26"/>
      <c r="AG48" s="37"/>
      <c r="AH48" s="26"/>
      <c r="AI48" s="54"/>
      <c r="AJ48" s="51"/>
    </row>
    <row r="49" spans="2:35" x14ac:dyDescent="0.3">
      <c r="B49" t="s">
        <v>60</v>
      </c>
      <c r="C49" s="55">
        <f t="shared" ref="C49:L49" si="6">SUM(C6:C48)</f>
        <v>9500</v>
      </c>
      <c r="D49" s="55">
        <f t="shared" si="6"/>
        <v>0</v>
      </c>
      <c r="E49" s="55">
        <f t="shared" si="6"/>
        <v>0</v>
      </c>
      <c r="F49" s="55">
        <f t="shared" si="6"/>
        <v>21.61</v>
      </c>
      <c r="G49" s="55">
        <f t="shared" si="6"/>
        <v>0</v>
      </c>
      <c r="H49" s="55">
        <f t="shared" si="6"/>
        <v>0</v>
      </c>
      <c r="I49" s="55">
        <f t="shared" si="6"/>
        <v>0</v>
      </c>
      <c r="J49" s="55">
        <f t="shared" si="6"/>
        <v>0</v>
      </c>
      <c r="K49" s="55">
        <f t="shared" si="6"/>
        <v>150</v>
      </c>
      <c r="L49" s="55">
        <f t="shared" si="6"/>
        <v>6354.91</v>
      </c>
      <c r="M49" s="55">
        <f>SUM(C49:L49)</f>
        <v>16026.52</v>
      </c>
      <c r="O49" s="51"/>
      <c r="Q49" t="s">
        <v>60</v>
      </c>
      <c r="T49" s="55">
        <f t="shared" ref="T49:AE49" si="7">SUM(T6:T48)</f>
        <v>901.17</v>
      </c>
      <c r="U49" s="55">
        <f t="shared" si="7"/>
        <v>2300</v>
      </c>
      <c r="V49" s="55">
        <f t="shared" si="7"/>
        <v>0</v>
      </c>
      <c r="W49" s="55">
        <f t="shared" si="7"/>
        <v>0</v>
      </c>
      <c r="X49" s="55">
        <f t="shared" si="7"/>
        <v>6981.4</v>
      </c>
      <c r="Y49" s="55">
        <f t="shared" si="7"/>
        <v>0</v>
      </c>
      <c r="Z49" s="55">
        <f t="shared" si="7"/>
        <v>0</v>
      </c>
      <c r="AA49" s="55">
        <f t="shared" si="7"/>
        <v>4597.25</v>
      </c>
      <c r="AB49" s="55">
        <f t="shared" si="7"/>
        <v>124</v>
      </c>
      <c r="AC49" s="55">
        <f t="shared" si="7"/>
        <v>0</v>
      </c>
      <c r="AD49" s="55">
        <f t="shared" si="7"/>
        <v>0</v>
      </c>
      <c r="AE49" s="55">
        <f t="shared" si="7"/>
        <v>1867.65</v>
      </c>
      <c r="AF49" s="55">
        <f>SUM(T49:AE49)</f>
        <v>16771.47</v>
      </c>
    </row>
    <row r="51" spans="2:35" x14ac:dyDescent="0.3">
      <c r="AF51" s="68">
        <f>AF49-AE49</f>
        <v>14903.820000000002</v>
      </c>
    </row>
    <row r="52" spans="2:35" x14ac:dyDescent="0.3">
      <c r="AF52" s="68">
        <f>AF49-U49</f>
        <v>14471.470000000001</v>
      </c>
      <c r="AI52">
        <f>14410-1593.75</f>
        <v>12816.25</v>
      </c>
    </row>
  </sheetData>
  <autoFilter ref="A3:AH3" xr:uid="{00000000-0009-0000-0000-000000000000}"/>
  <sortState xmlns:xlrd2="http://schemas.microsoft.com/office/spreadsheetml/2017/richdata2" ref="P6:AE24">
    <sortCondition ref="P6:P24"/>
  </sortState>
  <pageMargins left="0.7" right="0.7" top="0.75" bottom="0.75" header="0.51180555555555496" footer="0.51180555555555496"/>
  <pageSetup paperSize="9" scale="27" firstPageNumber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4"/>
  <sheetViews>
    <sheetView topLeftCell="A7" zoomScale="65" zoomScaleNormal="65" workbookViewId="0">
      <selection sqref="A1:F34"/>
    </sheetView>
  </sheetViews>
  <sheetFormatPr defaultRowHeight="14.4" x14ac:dyDescent="0.3"/>
  <cols>
    <col min="1" max="1" width="45.21875" customWidth="1"/>
    <col min="2" max="2" width="18.33203125" customWidth="1"/>
    <col min="3" max="3" width="6" customWidth="1"/>
    <col min="4" max="4" width="23.6640625" customWidth="1"/>
    <col min="5" max="5" width="14.21875" customWidth="1"/>
    <col min="6" max="6" width="14.5546875" customWidth="1"/>
    <col min="7" max="1025" width="8.6640625" customWidth="1"/>
  </cols>
  <sheetData>
    <row r="1" spans="1:7" ht="20.7" customHeight="1" x14ac:dyDescent="0.35">
      <c r="A1" s="70" t="s">
        <v>61</v>
      </c>
      <c r="B1" s="70"/>
      <c r="C1" s="70"/>
      <c r="D1" s="70"/>
      <c r="E1" s="70"/>
      <c r="F1" s="70"/>
      <c r="G1" s="56"/>
    </row>
    <row r="2" spans="1:7" ht="20.7" customHeight="1" x14ac:dyDescent="0.35">
      <c r="A2" s="70" t="s">
        <v>121</v>
      </c>
      <c r="B2" s="70"/>
      <c r="C2" s="70"/>
      <c r="D2" s="70"/>
      <c r="E2" s="70"/>
      <c r="F2" s="70"/>
      <c r="G2" s="56"/>
    </row>
    <row r="3" spans="1:7" ht="20.7" customHeight="1" x14ac:dyDescent="0.35">
      <c r="A3" s="56"/>
      <c r="B3" s="56"/>
      <c r="C3" s="57"/>
      <c r="D3" s="56"/>
      <c r="E3" s="56"/>
      <c r="F3" s="56"/>
      <c r="G3" s="56"/>
    </row>
    <row r="4" spans="1:7" ht="20.7" customHeight="1" x14ac:dyDescent="0.35">
      <c r="A4" s="56"/>
      <c r="B4" s="56"/>
      <c r="C4" s="56"/>
      <c r="D4" s="56"/>
      <c r="E4" s="56"/>
      <c r="F4" s="56"/>
      <c r="G4" s="56"/>
    </row>
    <row r="5" spans="1:7" ht="20.7" customHeight="1" x14ac:dyDescent="0.35">
      <c r="A5" s="56" t="s">
        <v>148</v>
      </c>
      <c r="B5" s="56"/>
      <c r="C5" s="56"/>
      <c r="D5" s="56"/>
      <c r="E5" s="58">
        <f>Accounts!AH5</f>
        <v>83035.16</v>
      </c>
      <c r="F5" s="56"/>
      <c r="G5" s="56"/>
    </row>
    <row r="6" spans="1:7" ht="20.7" customHeight="1" x14ac:dyDescent="0.35">
      <c r="A6" s="56"/>
      <c r="B6" s="56"/>
      <c r="C6" s="56"/>
      <c r="D6" s="56"/>
      <c r="E6" s="56"/>
      <c r="F6" s="56"/>
      <c r="G6" s="56"/>
    </row>
    <row r="7" spans="1:7" ht="20.7" customHeight="1" x14ac:dyDescent="0.35">
      <c r="A7" s="59" t="s">
        <v>62</v>
      </c>
      <c r="B7" s="56"/>
      <c r="C7" s="56"/>
      <c r="D7" s="56"/>
      <c r="E7" s="56" t="s">
        <v>63</v>
      </c>
      <c r="F7" s="56"/>
      <c r="G7" s="56"/>
    </row>
    <row r="8" spans="1:7" ht="20.7" customHeight="1" x14ac:dyDescent="0.35">
      <c r="A8" s="56"/>
      <c r="B8" s="56"/>
      <c r="C8" s="56"/>
      <c r="D8" s="56"/>
      <c r="E8" s="56"/>
      <c r="F8" s="56"/>
      <c r="G8" s="56"/>
    </row>
    <row r="9" spans="1:7" ht="20.7" customHeight="1" x14ac:dyDescent="0.35">
      <c r="A9" s="56" t="s">
        <v>64</v>
      </c>
      <c r="B9" s="60">
        <f>Accounts!T49</f>
        <v>901.17</v>
      </c>
      <c r="C9" s="56"/>
      <c r="D9" s="56" t="s">
        <v>5</v>
      </c>
      <c r="E9" s="56"/>
      <c r="F9" s="58">
        <f>Accounts!C49</f>
        <v>9500</v>
      </c>
      <c r="G9" s="56"/>
    </row>
    <row r="10" spans="1:7" ht="20.7" customHeight="1" x14ac:dyDescent="0.35">
      <c r="A10" s="56" t="s">
        <v>65</v>
      </c>
      <c r="B10" s="60">
        <f>Accounts!U49</f>
        <v>2300</v>
      </c>
      <c r="C10" s="56"/>
      <c r="D10" s="56" t="s">
        <v>66</v>
      </c>
      <c r="E10" s="56"/>
      <c r="F10" s="58">
        <f>Accounts!F49</f>
        <v>21.61</v>
      </c>
      <c r="G10" s="56"/>
    </row>
    <row r="11" spans="1:7" ht="20.7" customHeight="1" x14ac:dyDescent="0.35">
      <c r="A11" s="56" t="s">
        <v>21</v>
      </c>
      <c r="B11" s="60">
        <f>Accounts!V49</f>
        <v>0</v>
      </c>
      <c r="C11" s="56"/>
      <c r="D11" s="56" t="s">
        <v>67</v>
      </c>
      <c r="E11" s="56"/>
      <c r="F11" s="58">
        <f>Accounts!G49</f>
        <v>0</v>
      </c>
      <c r="G11" s="56"/>
    </row>
    <row r="12" spans="1:7" ht="20.7" customHeight="1" x14ac:dyDescent="0.35">
      <c r="A12" s="56" t="s">
        <v>22</v>
      </c>
      <c r="B12" s="60">
        <f>Accounts!W49</f>
        <v>0</v>
      </c>
      <c r="C12" s="56"/>
      <c r="D12" s="56" t="s">
        <v>68</v>
      </c>
      <c r="E12" s="56"/>
      <c r="F12" s="58">
        <f>Accounts!I49</f>
        <v>0</v>
      </c>
      <c r="G12" s="56"/>
    </row>
    <row r="13" spans="1:7" ht="20.7" customHeight="1" x14ac:dyDescent="0.35">
      <c r="A13" s="56" t="s">
        <v>23</v>
      </c>
      <c r="B13" s="60">
        <f>Accounts!X49</f>
        <v>6981.4</v>
      </c>
      <c r="C13" s="56"/>
      <c r="D13" s="56" t="s">
        <v>69</v>
      </c>
      <c r="E13" s="56"/>
      <c r="F13" s="58">
        <v>0</v>
      </c>
      <c r="G13" s="56"/>
    </row>
    <row r="14" spans="1:7" ht="20.7" customHeight="1" x14ac:dyDescent="0.35">
      <c r="A14" s="56" t="s">
        <v>70</v>
      </c>
      <c r="B14" s="60"/>
      <c r="C14" s="56"/>
      <c r="D14" s="56" t="s">
        <v>71</v>
      </c>
      <c r="E14" s="56"/>
      <c r="F14" s="58">
        <f>Accounts!K49</f>
        <v>150</v>
      </c>
      <c r="G14" s="56"/>
    </row>
    <row r="15" spans="1:7" ht="20.7" customHeight="1" x14ac:dyDescent="0.35">
      <c r="A15" s="56" t="s">
        <v>35</v>
      </c>
      <c r="B15" s="60">
        <f>Accounts!Y49</f>
        <v>0</v>
      </c>
      <c r="C15" s="56"/>
      <c r="D15" s="56" t="s">
        <v>72</v>
      </c>
      <c r="E15" s="56"/>
      <c r="F15" s="58">
        <f>Accounts!L49</f>
        <v>6354.91</v>
      </c>
      <c r="G15" s="56"/>
    </row>
    <row r="16" spans="1:7" ht="20.7" customHeight="1" x14ac:dyDescent="0.35">
      <c r="A16" s="56" t="s">
        <v>73</v>
      </c>
      <c r="B16" s="60"/>
      <c r="C16" s="56"/>
      <c r="D16" s="1"/>
      <c r="E16" s="1"/>
      <c r="F16" s="1"/>
      <c r="G16" s="56"/>
    </row>
    <row r="17" spans="1:7" ht="20.7" customHeight="1" x14ac:dyDescent="0.35">
      <c r="A17" s="56" t="s">
        <v>35</v>
      </c>
      <c r="B17" s="60">
        <f>Accounts!Z49</f>
        <v>0</v>
      </c>
      <c r="C17" s="56"/>
      <c r="D17" s="1"/>
      <c r="E17" s="1"/>
      <c r="F17" s="1"/>
      <c r="G17" s="56"/>
    </row>
    <row r="18" spans="1:7" ht="20.7" customHeight="1" x14ac:dyDescent="0.35">
      <c r="A18" s="56" t="s">
        <v>74</v>
      </c>
      <c r="B18" s="60"/>
      <c r="C18" s="56"/>
      <c r="D18" s="56"/>
      <c r="E18" s="56"/>
      <c r="F18" s="58"/>
      <c r="G18" s="56"/>
    </row>
    <row r="19" spans="1:7" ht="20.7" customHeight="1" x14ac:dyDescent="0.35">
      <c r="A19" s="56" t="s">
        <v>75</v>
      </c>
      <c r="B19" s="60">
        <f>Accounts!AA49</f>
        <v>4597.25</v>
      </c>
      <c r="C19" s="56"/>
      <c r="D19" s="56"/>
      <c r="E19" s="56"/>
      <c r="F19" s="58"/>
      <c r="G19" s="56"/>
    </row>
    <row r="20" spans="1:7" ht="20.7" customHeight="1" x14ac:dyDescent="0.35">
      <c r="A20" s="56" t="s">
        <v>76</v>
      </c>
      <c r="B20" s="60">
        <f>Accounts!AB49</f>
        <v>124</v>
      </c>
      <c r="C20" s="56"/>
      <c r="D20" s="56"/>
      <c r="E20" s="56"/>
      <c r="F20" s="58"/>
      <c r="G20" s="56"/>
    </row>
    <row r="21" spans="1:7" ht="20.7" customHeight="1" x14ac:dyDescent="0.35">
      <c r="A21" s="56" t="s">
        <v>77</v>
      </c>
      <c r="B21" s="60">
        <f>Accounts!AC49</f>
        <v>0</v>
      </c>
      <c r="C21" s="56"/>
      <c r="D21" s="56"/>
      <c r="E21" s="56"/>
      <c r="F21" s="58"/>
      <c r="G21" s="56"/>
    </row>
    <row r="22" spans="1:7" ht="20.7" customHeight="1" x14ac:dyDescent="0.35">
      <c r="A22" s="56" t="s">
        <v>78</v>
      </c>
      <c r="B22" s="60">
        <f>Accounts!AD49</f>
        <v>0</v>
      </c>
      <c r="C22" s="56"/>
      <c r="D22" s="56"/>
      <c r="E22" s="56"/>
      <c r="F22" s="58"/>
      <c r="G22" s="56"/>
    </row>
    <row r="23" spans="1:7" ht="20.7" customHeight="1" x14ac:dyDescent="0.35">
      <c r="A23" s="56" t="s">
        <v>28</v>
      </c>
      <c r="B23" s="60">
        <f>Accounts!AE49</f>
        <v>1867.65</v>
      </c>
      <c r="C23" s="56"/>
      <c r="D23" s="56"/>
      <c r="E23" s="56"/>
      <c r="F23" s="58"/>
      <c r="G23" s="56"/>
    </row>
    <row r="24" spans="1:7" ht="20.7" customHeight="1" x14ac:dyDescent="0.35">
      <c r="A24" s="56" t="s">
        <v>79</v>
      </c>
      <c r="B24" s="60">
        <v>0</v>
      </c>
      <c r="C24" s="56"/>
      <c r="D24" s="56"/>
      <c r="E24" s="56"/>
      <c r="F24" s="58"/>
      <c r="G24" s="56"/>
    </row>
    <row r="25" spans="1:7" ht="20.7" customHeight="1" x14ac:dyDescent="0.35">
      <c r="A25" s="56" t="s">
        <v>80</v>
      </c>
      <c r="B25" s="61">
        <f>SUM(B9:B24)</f>
        <v>16771.47</v>
      </c>
      <c r="C25" s="56"/>
      <c r="D25" s="56" t="s">
        <v>81</v>
      </c>
      <c r="E25" s="56"/>
      <c r="F25" s="62">
        <f>SUM(F9:F24)</f>
        <v>16026.52</v>
      </c>
      <c r="G25" s="56"/>
    </row>
    <row r="26" spans="1:7" ht="20.7" customHeight="1" x14ac:dyDescent="0.35">
      <c r="A26" s="1"/>
      <c r="B26" s="1"/>
      <c r="C26" s="56"/>
      <c r="D26" s="56"/>
      <c r="E26" s="56"/>
      <c r="F26" s="58"/>
      <c r="G26" s="56"/>
    </row>
    <row r="27" spans="1:7" ht="20.7" customHeight="1" x14ac:dyDescent="0.35">
      <c r="A27" s="56"/>
      <c r="B27" s="58"/>
      <c r="C27" s="56"/>
      <c r="D27" s="56"/>
      <c r="E27" s="56"/>
      <c r="F27" s="56"/>
      <c r="G27" s="56"/>
    </row>
    <row r="28" spans="1:7" ht="20.7" customHeight="1" x14ac:dyDescent="0.35">
      <c r="A28" s="56"/>
      <c r="B28" s="56"/>
      <c r="C28" s="56"/>
      <c r="D28" s="56"/>
      <c r="E28" s="56"/>
      <c r="F28" s="56"/>
      <c r="G28" s="56"/>
    </row>
    <row r="29" spans="1:7" ht="20.7" customHeight="1" x14ac:dyDescent="0.35">
      <c r="A29" s="56" t="s">
        <v>149</v>
      </c>
      <c r="B29" s="56"/>
      <c r="C29" s="56"/>
      <c r="D29" s="56"/>
      <c r="E29" s="58">
        <f>Accounts!AH5</f>
        <v>83035.16</v>
      </c>
      <c r="F29" s="56"/>
      <c r="G29" s="56"/>
    </row>
    <row r="30" spans="1:7" ht="20.7" customHeight="1" x14ac:dyDescent="0.35">
      <c r="A30" s="56" t="s">
        <v>150</v>
      </c>
      <c r="B30" s="56"/>
      <c r="C30" s="56"/>
      <c r="D30" s="56"/>
      <c r="E30" s="58">
        <f>Accounts!M49</f>
        <v>16026.52</v>
      </c>
      <c r="F30" s="56"/>
      <c r="G30" s="56"/>
    </row>
    <row r="31" spans="1:7" ht="20.7" customHeight="1" x14ac:dyDescent="0.35">
      <c r="A31" s="56"/>
      <c r="B31" s="56"/>
      <c r="C31" s="56"/>
      <c r="D31" s="56"/>
      <c r="E31" s="63">
        <f>SUM(E29:E30)</f>
        <v>99061.680000000008</v>
      </c>
      <c r="F31" s="56"/>
      <c r="G31" s="56"/>
    </row>
    <row r="32" spans="1:7" ht="20.7" customHeight="1" x14ac:dyDescent="0.35">
      <c r="A32" s="56" t="s">
        <v>153</v>
      </c>
      <c r="B32" s="56"/>
      <c r="C32" s="56"/>
      <c r="D32" s="56"/>
      <c r="E32" s="58">
        <v>6719.1</v>
      </c>
      <c r="F32" s="56"/>
      <c r="G32" s="56"/>
    </row>
    <row r="33" spans="1:7" ht="20.7" customHeight="1" x14ac:dyDescent="0.35">
      <c r="A33" s="56" t="s">
        <v>151</v>
      </c>
      <c r="B33" s="56"/>
      <c r="C33" s="56"/>
      <c r="D33" s="56"/>
      <c r="E33" s="58">
        <f>Accounts!AF49</f>
        <v>16771.47</v>
      </c>
      <c r="F33" s="56"/>
      <c r="G33" s="56"/>
    </row>
    <row r="34" spans="1:7" ht="20.7" customHeight="1" x14ac:dyDescent="0.35">
      <c r="A34" s="56" t="s">
        <v>152</v>
      </c>
      <c r="B34" s="56"/>
      <c r="C34" s="56"/>
      <c r="D34" s="56"/>
      <c r="E34" s="62">
        <f>SUM(E31-E33)+E32</f>
        <v>89009.310000000012</v>
      </c>
      <c r="F34" s="56"/>
      <c r="G34" s="56"/>
    </row>
  </sheetData>
  <mergeCells count="2">
    <mergeCell ref="A1:F1"/>
    <mergeCell ref="A2:F2"/>
  </mergeCells>
  <pageMargins left="0.7" right="0.7" top="0.75" bottom="0.75" header="0.51180555555555496" footer="0.51180555555555496"/>
  <pageSetup paperSize="9" scale="71" firstPageNumber="0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6"/>
  <sheetViews>
    <sheetView zoomScale="65" zoomScaleNormal="65" workbookViewId="0">
      <selection activeCell="E48" sqref="A1:E48"/>
    </sheetView>
  </sheetViews>
  <sheetFormatPr defaultRowHeight="18" x14ac:dyDescent="0.35"/>
  <cols>
    <col min="1" max="1" width="51.88671875" style="1" customWidth="1"/>
    <col min="2" max="2" width="38" style="1" customWidth="1"/>
    <col min="3" max="3" width="12.77734375" style="1" customWidth="1"/>
    <col min="4" max="4" width="11.5546875" style="1"/>
    <col min="5" max="5" width="21.77734375" style="1" customWidth="1"/>
    <col min="6" max="1025" width="11.5546875" style="1"/>
  </cols>
  <sheetData>
    <row r="1" spans="1:6" x14ac:dyDescent="0.35">
      <c r="A1" s="70" t="s">
        <v>82</v>
      </c>
      <c r="B1" s="70"/>
      <c r="C1" s="70"/>
      <c r="D1" s="70"/>
      <c r="E1" s="70"/>
      <c r="F1" s="56"/>
    </row>
    <row r="2" spans="1:6" x14ac:dyDescent="0.35">
      <c r="A2" s="70" t="s">
        <v>83</v>
      </c>
      <c r="B2" s="70"/>
      <c r="C2" s="70"/>
      <c r="D2" s="70"/>
      <c r="E2" s="70"/>
      <c r="F2" s="56"/>
    </row>
    <row r="3" spans="1:6" x14ac:dyDescent="0.35">
      <c r="A3" s="56"/>
      <c r="B3" s="56"/>
      <c r="C3" s="57">
        <v>45382</v>
      </c>
      <c r="D3" s="56"/>
      <c r="E3" s="56"/>
      <c r="F3" s="56"/>
    </row>
    <row r="4" spans="1:6" x14ac:dyDescent="0.35">
      <c r="A4" s="64"/>
      <c r="B4" s="56"/>
      <c r="C4" s="64"/>
      <c r="D4" s="56"/>
      <c r="E4" s="56"/>
      <c r="F4" s="56"/>
    </row>
    <row r="5" spans="1:6" x14ac:dyDescent="0.35">
      <c r="A5" s="56"/>
      <c r="B5" s="56"/>
      <c r="C5" s="59" t="s">
        <v>63</v>
      </c>
      <c r="D5" s="56"/>
      <c r="E5" s="56"/>
      <c r="F5" s="56"/>
    </row>
    <row r="6" spans="1:6" x14ac:dyDescent="0.35">
      <c r="A6" s="56"/>
      <c r="B6" s="56"/>
      <c r="C6" s="56"/>
      <c r="D6" s="56"/>
      <c r="E6" s="56"/>
      <c r="F6" s="56"/>
    </row>
    <row r="7" spans="1:6" x14ac:dyDescent="0.35">
      <c r="A7" s="56"/>
      <c r="B7" s="59" t="s">
        <v>84</v>
      </c>
      <c r="C7" s="56"/>
      <c r="D7" s="56"/>
      <c r="E7" s="56" t="s">
        <v>85</v>
      </c>
      <c r="F7" s="56"/>
    </row>
    <row r="8" spans="1:6" x14ac:dyDescent="0.35">
      <c r="A8" s="56"/>
      <c r="B8" s="59"/>
      <c r="C8" s="56"/>
      <c r="D8" s="56"/>
      <c r="E8" s="56"/>
      <c r="F8" s="56"/>
    </row>
    <row r="9" spans="1:6" x14ac:dyDescent="0.35">
      <c r="A9" s="56" t="s">
        <v>5</v>
      </c>
      <c r="B9" s="58">
        <v>9000</v>
      </c>
      <c r="C9" s="56"/>
      <c r="D9" s="56"/>
      <c r="E9" s="58">
        <f>Accounts!C49</f>
        <v>9500</v>
      </c>
      <c r="F9" s="56"/>
    </row>
    <row r="10" spans="1:6" x14ac:dyDescent="0.35">
      <c r="A10" s="56" t="s">
        <v>86</v>
      </c>
      <c r="B10" s="58">
        <v>0</v>
      </c>
      <c r="C10" s="56"/>
      <c r="D10" s="56"/>
      <c r="E10" s="58">
        <v>0</v>
      </c>
      <c r="F10" s="56"/>
    </row>
    <row r="11" spans="1:6" x14ac:dyDescent="0.35">
      <c r="A11" s="56" t="s">
        <v>87</v>
      </c>
      <c r="B11" s="58">
        <v>9535.36</v>
      </c>
      <c r="C11" s="56"/>
      <c r="D11" s="56"/>
      <c r="E11" s="58">
        <f>Accounts!M49-Accounts!C49</f>
        <v>6526.52</v>
      </c>
      <c r="F11" s="56"/>
    </row>
    <row r="12" spans="1:6" x14ac:dyDescent="0.35">
      <c r="A12" s="56" t="s">
        <v>88</v>
      </c>
      <c r="B12" s="65"/>
      <c r="C12" s="56"/>
      <c r="D12" s="56"/>
      <c r="E12" s="58">
        <v>0</v>
      </c>
      <c r="F12" s="56"/>
    </row>
    <row r="13" spans="1:6" x14ac:dyDescent="0.35">
      <c r="A13" s="56" t="s">
        <v>89</v>
      </c>
      <c r="B13" s="65"/>
      <c r="C13" s="56"/>
      <c r="D13" s="56"/>
      <c r="E13" s="58"/>
      <c r="F13" s="56"/>
    </row>
    <row r="14" spans="1:6" x14ac:dyDescent="0.35">
      <c r="A14" s="56" t="s">
        <v>90</v>
      </c>
      <c r="B14" s="58">
        <v>0</v>
      </c>
      <c r="C14" s="56"/>
      <c r="D14" s="56"/>
      <c r="E14" s="58">
        <v>0</v>
      </c>
      <c r="F14" s="56"/>
    </row>
    <row r="15" spans="1:6" x14ac:dyDescent="0.35">
      <c r="A15" s="56" t="s">
        <v>91</v>
      </c>
      <c r="B15" s="58">
        <v>0</v>
      </c>
      <c r="C15" s="56"/>
      <c r="D15" s="56"/>
      <c r="E15" s="58">
        <v>0</v>
      </c>
      <c r="F15" s="56"/>
    </row>
    <row r="16" spans="1:6" x14ac:dyDescent="0.35">
      <c r="A16" s="56"/>
      <c r="B16" s="58"/>
      <c r="C16" s="56"/>
      <c r="D16" s="56"/>
      <c r="E16" s="58"/>
      <c r="F16" s="56"/>
    </row>
    <row r="17" spans="1:6" x14ac:dyDescent="0.35">
      <c r="A17" s="56" t="s">
        <v>15</v>
      </c>
      <c r="B17" s="62">
        <f>SUM(B9:B15)</f>
        <v>18535.36</v>
      </c>
      <c r="C17" s="56"/>
      <c r="D17" s="56"/>
      <c r="E17" s="62">
        <f>SUM(E9:E15)</f>
        <v>16026.52</v>
      </c>
      <c r="F17" s="56"/>
    </row>
    <row r="18" spans="1:6" x14ac:dyDescent="0.35">
      <c r="A18" s="56"/>
      <c r="B18" s="56"/>
      <c r="C18" s="56"/>
      <c r="D18" s="56"/>
      <c r="E18" s="56"/>
      <c r="F18" s="56"/>
    </row>
    <row r="19" spans="1:6" x14ac:dyDescent="0.35">
      <c r="A19" s="56"/>
      <c r="B19" s="56"/>
      <c r="C19" s="59" t="s">
        <v>62</v>
      </c>
      <c r="D19" s="56"/>
      <c r="E19" s="56"/>
      <c r="F19" s="56"/>
    </row>
    <row r="20" spans="1:6" x14ac:dyDescent="0.35">
      <c r="A20" s="56"/>
      <c r="B20" s="56"/>
      <c r="C20" s="56"/>
      <c r="D20" s="56"/>
      <c r="E20" s="56"/>
      <c r="F20" s="56"/>
    </row>
    <row r="21" spans="1:6" x14ac:dyDescent="0.35">
      <c r="A21" s="56"/>
      <c r="B21" s="56" t="s">
        <v>84</v>
      </c>
      <c r="C21" s="56"/>
      <c r="D21" s="56"/>
      <c r="E21" s="56" t="s">
        <v>85</v>
      </c>
      <c r="F21" s="56"/>
    </row>
    <row r="22" spans="1:6" x14ac:dyDescent="0.35">
      <c r="A22" s="56"/>
      <c r="B22" s="56"/>
      <c r="C22" s="56"/>
      <c r="D22" s="56"/>
      <c r="E22" s="56"/>
      <c r="F22" s="56"/>
    </row>
    <row r="23" spans="1:6" x14ac:dyDescent="0.35">
      <c r="A23" s="56" t="s">
        <v>28</v>
      </c>
      <c r="B23" s="58">
        <v>1656.92</v>
      </c>
      <c r="C23" s="56"/>
      <c r="D23" s="56"/>
      <c r="E23" s="58">
        <f>Accounts!AE49</f>
        <v>1867.65</v>
      </c>
      <c r="F23" s="56"/>
    </row>
    <row r="24" spans="1:6" x14ac:dyDescent="0.35">
      <c r="A24" s="56" t="s">
        <v>87</v>
      </c>
      <c r="B24" s="58">
        <v>12436.65</v>
      </c>
      <c r="C24" s="56"/>
      <c r="D24" s="56"/>
      <c r="E24" s="58">
        <f>Accounts!AF49-Accounts!AE49</f>
        <v>14903.820000000002</v>
      </c>
      <c r="F24" s="56"/>
    </row>
    <row r="25" spans="1:6" x14ac:dyDescent="0.35">
      <c r="A25" s="56"/>
      <c r="B25" s="58"/>
      <c r="C25" s="56"/>
      <c r="D25" s="56"/>
      <c r="E25" s="58"/>
      <c r="F25" s="56"/>
    </row>
    <row r="26" spans="1:6" x14ac:dyDescent="0.35">
      <c r="A26" s="56" t="s">
        <v>15</v>
      </c>
      <c r="B26" s="62">
        <f>SUM(B23:B24)</f>
        <v>14093.57</v>
      </c>
      <c r="C26" s="56"/>
      <c r="D26" s="56"/>
      <c r="E26" s="62">
        <f>SUM(E23:E24)</f>
        <v>16771.47</v>
      </c>
      <c r="F26" s="56"/>
    </row>
    <row r="27" spans="1:6" x14ac:dyDescent="0.35">
      <c r="A27" s="56"/>
      <c r="B27" s="56"/>
      <c r="C27" s="56"/>
      <c r="D27" s="56"/>
      <c r="E27" s="56"/>
      <c r="F27" s="56"/>
    </row>
    <row r="28" spans="1:6" x14ac:dyDescent="0.35">
      <c r="A28" s="56"/>
      <c r="B28" s="56"/>
      <c r="C28" s="56"/>
      <c r="D28" s="56"/>
      <c r="E28" s="56"/>
      <c r="F28" s="56"/>
    </row>
    <row r="29" spans="1:6" x14ac:dyDescent="0.35">
      <c r="A29" s="56"/>
      <c r="B29" s="56" t="s">
        <v>92</v>
      </c>
      <c r="C29" s="56"/>
      <c r="D29" s="56"/>
      <c r="E29" s="56"/>
      <c r="F29" s="56"/>
    </row>
    <row r="30" spans="1:6" x14ac:dyDescent="0.35">
      <c r="A30" s="56"/>
      <c r="B30" s="56"/>
      <c r="C30" s="56"/>
      <c r="D30" s="56"/>
      <c r="E30" s="56"/>
      <c r="F30" s="56"/>
    </row>
    <row r="31" spans="1:6" x14ac:dyDescent="0.35">
      <c r="A31" s="56" t="s">
        <v>160</v>
      </c>
      <c r="B31" s="56"/>
      <c r="C31" s="56"/>
      <c r="D31" s="56"/>
      <c r="E31" s="58">
        <f>Accounts!AH5</f>
        <v>83035.16</v>
      </c>
      <c r="F31" s="56"/>
    </row>
    <row r="32" spans="1:6" x14ac:dyDescent="0.35">
      <c r="A32" s="56" t="s">
        <v>93</v>
      </c>
      <c r="B32" s="56"/>
      <c r="C32" s="56"/>
      <c r="D32" s="56"/>
      <c r="E32" s="58">
        <f>E17</f>
        <v>16026.52</v>
      </c>
      <c r="F32" s="56"/>
    </row>
    <row r="33" spans="1:6" x14ac:dyDescent="0.35">
      <c r="A33" s="56"/>
      <c r="B33" s="56"/>
      <c r="C33" s="56"/>
      <c r="D33" s="56"/>
      <c r="E33" s="63">
        <f>SUM(E31:E32)</f>
        <v>99061.680000000008</v>
      </c>
      <c r="F33" s="56"/>
    </row>
    <row r="34" spans="1:6" x14ac:dyDescent="0.35">
      <c r="A34" s="56" t="s">
        <v>94</v>
      </c>
      <c r="B34" s="56"/>
      <c r="C34" s="56"/>
      <c r="D34" s="56"/>
      <c r="E34" s="58">
        <f>Accounts!AF49</f>
        <v>16771.47</v>
      </c>
      <c r="F34" s="56"/>
    </row>
    <row r="35" spans="1:6" x14ac:dyDescent="0.35">
      <c r="A35" s="56"/>
      <c r="B35" s="56"/>
      <c r="C35" s="56"/>
      <c r="D35" s="56"/>
      <c r="E35" s="58"/>
      <c r="F35" s="56"/>
    </row>
    <row r="36" spans="1:6" x14ac:dyDescent="0.35">
      <c r="A36" s="56" t="s">
        <v>161</v>
      </c>
      <c r="B36" s="56"/>
      <c r="C36" s="56"/>
      <c r="D36" s="56"/>
      <c r="E36" s="62">
        <f>SUM(E33-E34)</f>
        <v>82290.210000000006</v>
      </c>
      <c r="F36" s="56"/>
    </row>
    <row r="37" spans="1:6" x14ac:dyDescent="0.35">
      <c r="A37" s="56"/>
      <c r="B37" s="56"/>
      <c r="C37" s="56"/>
      <c r="D37" s="56"/>
      <c r="E37" s="56"/>
      <c r="F37" s="56"/>
    </row>
    <row r="38" spans="1:6" x14ac:dyDescent="0.35">
      <c r="A38" s="56" t="s">
        <v>95</v>
      </c>
      <c r="B38" s="56"/>
      <c r="C38" s="56"/>
      <c r="D38" s="56"/>
      <c r="E38" s="56"/>
      <c r="F38" s="56"/>
    </row>
    <row r="39" spans="1:6" x14ac:dyDescent="0.35">
      <c r="A39" s="56" t="s">
        <v>96</v>
      </c>
      <c r="B39" s="56"/>
      <c r="C39" s="56"/>
      <c r="D39" s="56"/>
      <c r="E39" s="56"/>
      <c r="F39" s="56"/>
    </row>
    <row r="40" spans="1:6" x14ac:dyDescent="0.35">
      <c r="A40" s="56" t="s">
        <v>162</v>
      </c>
      <c r="B40" s="56"/>
      <c r="C40" s="56"/>
      <c r="D40" s="56"/>
      <c r="E40" s="56"/>
      <c r="F40" s="56"/>
    </row>
    <row r="41" spans="1:6" x14ac:dyDescent="0.35">
      <c r="A41" s="56"/>
      <c r="B41" s="56"/>
      <c r="C41" s="56"/>
      <c r="D41" s="56"/>
      <c r="E41" s="56"/>
      <c r="F41" s="56"/>
    </row>
    <row r="42" spans="1:6" x14ac:dyDescent="0.35">
      <c r="A42" s="56" t="s">
        <v>97</v>
      </c>
      <c r="B42" s="56"/>
      <c r="C42" s="56"/>
      <c r="D42" s="56"/>
      <c r="E42" s="56"/>
      <c r="F42" s="56"/>
    </row>
    <row r="43" spans="1:6" x14ac:dyDescent="0.35">
      <c r="A43" s="56"/>
      <c r="B43" s="56"/>
      <c r="C43" s="56"/>
      <c r="D43" s="56"/>
      <c r="E43" s="56"/>
      <c r="F43" s="56"/>
    </row>
    <row r="44" spans="1:6" x14ac:dyDescent="0.35">
      <c r="A44" s="56" t="s">
        <v>98</v>
      </c>
      <c r="B44" s="56"/>
      <c r="C44" s="56"/>
      <c r="D44" s="56"/>
      <c r="E44" s="56"/>
      <c r="F44" s="56"/>
    </row>
    <row r="45" spans="1:6" x14ac:dyDescent="0.35">
      <c r="A45" s="56"/>
      <c r="B45" s="56"/>
      <c r="C45" s="56"/>
      <c r="D45" s="56"/>
      <c r="E45" s="56"/>
      <c r="F45" s="56"/>
    </row>
    <row r="46" spans="1:6" x14ac:dyDescent="0.35">
      <c r="A46" s="56" t="s">
        <v>99</v>
      </c>
      <c r="B46" s="56"/>
      <c r="C46" s="56"/>
      <c r="D46" s="56"/>
      <c r="E46" s="56"/>
      <c r="F46" s="56"/>
    </row>
  </sheetData>
  <mergeCells count="2">
    <mergeCell ref="A1:E1"/>
    <mergeCell ref="A2:E2"/>
  </mergeCells>
  <pageMargins left="0.78749999999999998" right="0.78749999999999998" top="1.05277777777778" bottom="1.05277777777778" header="0.78749999999999998" footer="0.78749999999999998"/>
  <pageSetup paperSize="9" scale="62" firstPageNumber="0" orientation="portrait" horizontalDpi="4294967293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36"/>
  <sheetViews>
    <sheetView zoomScale="65" zoomScaleNormal="65" workbookViewId="0">
      <selection activeCell="D38" sqref="A1:D38"/>
    </sheetView>
  </sheetViews>
  <sheetFormatPr defaultRowHeight="18" x14ac:dyDescent="0.35"/>
  <cols>
    <col min="1" max="1" width="56.109375" style="1" customWidth="1"/>
    <col min="2" max="2" width="16.44140625" style="1" customWidth="1"/>
    <col min="3" max="3" width="15" style="1" customWidth="1"/>
    <col min="4" max="1025" width="8.6640625" customWidth="1"/>
  </cols>
  <sheetData>
    <row r="1" spans="1:3" ht="21" customHeight="1" x14ac:dyDescent="0.3">
      <c r="A1" s="70" t="s">
        <v>122</v>
      </c>
      <c r="B1" s="70"/>
      <c r="C1" s="70"/>
    </row>
    <row r="2" spans="1:3" ht="18" customHeight="1" x14ac:dyDescent="0.35">
      <c r="A2" s="56" t="s">
        <v>100</v>
      </c>
      <c r="B2" s="56"/>
      <c r="C2" s="56"/>
    </row>
    <row r="3" spans="1:3" x14ac:dyDescent="0.35">
      <c r="A3" s="56"/>
      <c r="B3" s="56"/>
      <c r="C3" s="56"/>
    </row>
    <row r="4" spans="1:3" ht="18" customHeight="1" x14ac:dyDescent="0.35">
      <c r="A4" s="56" t="s">
        <v>101</v>
      </c>
      <c r="B4" s="56"/>
      <c r="C4" s="56"/>
    </row>
    <row r="5" spans="1:3" x14ac:dyDescent="0.35">
      <c r="A5" s="56"/>
      <c r="B5" s="56"/>
      <c r="C5" s="56"/>
    </row>
    <row r="6" spans="1:3" x14ac:dyDescent="0.35">
      <c r="A6" s="56" t="s">
        <v>102</v>
      </c>
      <c r="B6" s="56"/>
      <c r="C6" s="56"/>
    </row>
    <row r="7" spans="1:3" x14ac:dyDescent="0.35">
      <c r="A7" s="56"/>
      <c r="B7" s="56"/>
      <c r="C7" s="56"/>
    </row>
    <row r="8" spans="1:3" x14ac:dyDescent="0.35">
      <c r="A8" s="56"/>
      <c r="B8" s="56"/>
      <c r="C8" s="56"/>
    </row>
    <row r="9" spans="1:3" x14ac:dyDescent="0.35">
      <c r="A9" s="66" t="s">
        <v>103</v>
      </c>
      <c r="B9" s="58">
        <f>Accounts!AH5</f>
        <v>83035.16</v>
      </c>
      <c r="C9" s="58"/>
    </row>
    <row r="10" spans="1:3" x14ac:dyDescent="0.35">
      <c r="A10" s="66"/>
      <c r="B10" s="58"/>
      <c r="C10" s="58"/>
    </row>
    <row r="11" spans="1:3" x14ac:dyDescent="0.35">
      <c r="A11" s="56"/>
      <c r="B11" s="58"/>
      <c r="C11" s="58"/>
    </row>
    <row r="12" spans="1:3" x14ac:dyDescent="0.35">
      <c r="A12" s="56"/>
      <c r="B12" s="58"/>
      <c r="C12" s="58"/>
    </row>
    <row r="13" spans="1:3" x14ac:dyDescent="0.35">
      <c r="A13" s="56"/>
      <c r="B13" s="60"/>
      <c r="C13" s="58"/>
    </row>
    <row r="14" spans="1:3" x14ac:dyDescent="0.35">
      <c r="A14" s="67" t="s">
        <v>104</v>
      </c>
      <c r="B14" s="58"/>
      <c r="C14" s="60">
        <v>0</v>
      </c>
    </row>
    <row r="15" spans="1:3" x14ac:dyDescent="0.35">
      <c r="A15" s="56" t="s">
        <v>159</v>
      </c>
      <c r="B15" s="58"/>
      <c r="C15" s="60">
        <v>0</v>
      </c>
    </row>
    <row r="16" spans="1:3" x14ac:dyDescent="0.35">
      <c r="A16" s="56"/>
      <c r="B16" s="58"/>
      <c r="C16" s="58"/>
    </row>
    <row r="17" spans="1:3" x14ac:dyDescent="0.35">
      <c r="A17" s="56" t="s">
        <v>147</v>
      </c>
      <c r="B17" s="58"/>
      <c r="C17" s="62">
        <f>C22-C14</f>
        <v>83035.16</v>
      </c>
    </row>
    <row r="18" spans="1:3" x14ac:dyDescent="0.35">
      <c r="A18" s="56"/>
      <c r="B18" s="58"/>
      <c r="C18" s="58"/>
    </row>
    <row r="19" spans="1:3" x14ac:dyDescent="0.35">
      <c r="A19" s="56"/>
      <c r="B19" s="58"/>
      <c r="C19" s="58"/>
    </row>
    <row r="20" spans="1:3" x14ac:dyDescent="0.35">
      <c r="A20" s="56" t="s">
        <v>105</v>
      </c>
      <c r="B20" s="58"/>
      <c r="C20" s="58"/>
    </row>
    <row r="21" spans="1:3" x14ac:dyDescent="0.35">
      <c r="A21" s="56"/>
      <c r="B21" s="58"/>
      <c r="C21" s="58"/>
    </row>
    <row r="22" spans="1:3" x14ac:dyDescent="0.35">
      <c r="A22" s="56" t="s">
        <v>143</v>
      </c>
      <c r="B22" s="58"/>
      <c r="C22" s="60">
        <f>Accounts!AH5</f>
        <v>83035.16</v>
      </c>
    </row>
    <row r="23" spans="1:3" x14ac:dyDescent="0.35">
      <c r="A23" s="56"/>
      <c r="B23" s="58"/>
      <c r="C23" s="58"/>
    </row>
    <row r="24" spans="1:3" x14ac:dyDescent="0.35">
      <c r="A24" s="56" t="s">
        <v>144</v>
      </c>
      <c r="B24" s="58"/>
      <c r="C24" s="58">
        <f>Accounts!M49</f>
        <v>16026.52</v>
      </c>
    </row>
    <row r="25" spans="1:3" x14ac:dyDescent="0.35">
      <c r="A25" s="56"/>
      <c r="B25" s="58"/>
      <c r="C25" s="58"/>
    </row>
    <row r="26" spans="1:3" x14ac:dyDescent="0.35">
      <c r="A26" s="56" t="s">
        <v>145</v>
      </c>
      <c r="B26" s="58"/>
      <c r="C26" s="58">
        <f>Accounts!AF49</f>
        <v>16771.47</v>
      </c>
    </row>
    <row r="27" spans="1:3" x14ac:dyDescent="0.35">
      <c r="A27" s="56"/>
      <c r="B27" s="58"/>
      <c r="C27" s="58"/>
    </row>
    <row r="28" spans="1:3" x14ac:dyDescent="0.35">
      <c r="A28" s="56" t="s">
        <v>146</v>
      </c>
      <c r="B28" s="58"/>
      <c r="C28" s="62">
        <f>SUM(C22+C24-C26)</f>
        <v>82290.210000000006</v>
      </c>
    </row>
    <row r="29" spans="1:3" x14ac:dyDescent="0.35">
      <c r="A29" s="56"/>
      <c r="B29" s="58"/>
      <c r="C29" s="58"/>
    </row>
    <row r="30" spans="1:3" x14ac:dyDescent="0.35">
      <c r="A30" s="56"/>
      <c r="B30" s="58"/>
      <c r="C30" s="58"/>
    </row>
    <row r="31" spans="1:3" x14ac:dyDescent="0.35">
      <c r="A31" s="56" t="s">
        <v>106</v>
      </c>
      <c r="B31" s="58"/>
      <c r="C31" s="58"/>
    </row>
    <row r="32" spans="1:3" x14ac:dyDescent="0.35">
      <c r="A32" s="56" t="s">
        <v>107</v>
      </c>
      <c r="B32" s="58"/>
      <c r="C32" s="58"/>
    </row>
    <row r="33" spans="1:3" x14ac:dyDescent="0.35">
      <c r="A33" s="56"/>
      <c r="B33" s="58"/>
      <c r="C33" s="58"/>
    </row>
    <row r="34" spans="1:3" x14ac:dyDescent="0.35">
      <c r="A34" s="56" t="s">
        <v>108</v>
      </c>
      <c r="B34" s="58"/>
      <c r="C34" s="58">
        <v>89009.31</v>
      </c>
    </row>
    <row r="35" spans="1:3" x14ac:dyDescent="0.35">
      <c r="A35" s="56" t="s">
        <v>158</v>
      </c>
      <c r="B35" s="58"/>
      <c r="C35" s="60">
        <v>6719.1</v>
      </c>
    </row>
    <row r="36" spans="1:3" x14ac:dyDescent="0.35">
      <c r="A36" s="56"/>
      <c r="B36" s="58"/>
      <c r="C36" s="62">
        <f>SUM(C34-C35)</f>
        <v>82290.209999999992</v>
      </c>
    </row>
  </sheetData>
  <mergeCells count="1">
    <mergeCell ref="A1:C1"/>
  </mergeCells>
  <pageMargins left="0.78749999999999998" right="0.78749999999999998" top="1.05277777777778" bottom="1.05277777777778" header="0.78749999999999998" footer="0.78749999999999998"/>
  <pageSetup paperSize="9" scale="97" firstPageNumber="0" orientation="portrait" horizontalDpi="4294967293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D18"/>
  <sheetViews>
    <sheetView tabSelected="1" zoomScale="65" zoomScaleNormal="65" workbookViewId="0">
      <selection activeCell="H10" sqref="H10"/>
    </sheetView>
  </sheetViews>
  <sheetFormatPr defaultRowHeight="14.4" x14ac:dyDescent="0.3"/>
  <cols>
    <col min="1" max="1" width="40.44140625" customWidth="1"/>
    <col min="2" max="2" width="13.88671875" customWidth="1"/>
    <col min="4" max="4" width="11.109375" customWidth="1"/>
    <col min="5" max="5" width="6.77734375" customWidth="1"/>
    <col min="6" max="6" width="10.21875" customWidth="1"/>
  </cols>
  <sheetData>
    <row r="5" spans="1:4" x14ac:dyDescent="0.3">
      <c r="A5" s="29" t="s">
        <v>163</v>
      </c>
      <c r="B5" t="s">
        <v>31</v>
      </c>
      <c r="C5" t="s">
        <v>15</v>
      </c>
      <c r="D5" t="s">
        <v>109</v>
      </c>
    </row>
    <row r="6" spans="1:4" x14ac:dyDescent="0.3">
      <c r="A6" s="29"/>
      <c r="B6" s="51">
        <f>Accounts!AK42</f>
        <v>82290.210000000006</v>
      </c>
      <c r="C6">
        <f>SUM(B8:B18)</f>
        <v>81800</v>
      </c>
      <c r="D6" s="51">
        <f>SUM(B6-C6)</f>
        <v>490.2100000000064</v>
      </c>
    </row>
    <row r="7" spans="1:4" x14ac:dyDescent="0.3">
      <c r="A7" s="29" t="s">
        <v>110</v>
      </c>
      <c r="B7" s="29" t="s">
        <v>111</v>
      </c>
    </row>
    <row r="8" spans="1:4" x14ac:dyDescent="0.3">
      <c r="A8" s="29" t="s">
        <v>50</v>
      </c>
      <c r="B8" s="29">
        <v>6000</v>
      </c>
    </row>
    <row r="9" spans="1:4" x14ac:dyDescent="0.3">
      <c r="A9" s="29" t="s">
        <v>19</v>
      </c>
      <c r="B9" s="29">
        <v>1000</v>
      </c>
    </row>
    <row r="10" spans="1:4" x14ac:dyDescent="0.3">
      <c r="A10" s="29" t="s">
        <v>112</v>
      </c>
      <c r="B10" s="29">
        <v>2300</v>
      </c>
    </row>
    <row r="11" spans="1:4" x14ac:dyDescent="0.3">
      <c r="A11" s="29" t="s">
        <v>113</v>
      </c>
      <c r="B11" s="29">
        <v>500</v>
      </c>
    </row>
    <row r="12" spans="1:4" x14ac:dyDescent="0.3">
      <c r="A12" s="29" t="s">
        <v>114</v>
      </c>
      <c r="B12" s="29">
        <v>3500</v>
      </c>
    </row>
    <row r="13" spans="1:4" x14ac:dyDescent="0.3">
      <c r="A13" s="29" t="s">
        <v>115</v>
      </c>
      <c r="B13" s="29">
        <v>1500</v>
      </c>
    </row>
    <row r="14" spans="1:4" x14ac:dyDescent="0.3">
      <c r="A14" s="29" t="s">
        <v>116</v>
      </c>
      <c r="B14" s="29">
        <v>1000</v>
      </c>
    </row>
    <row r="15" spans="1:4" x14ac:dyDescent="0.3">
      <c r="A15" s="29" t="s">
        <v>117</v>
      </c>
      <c r="B15" s="29">
        <v>7000</v>
      </c>
    </row>
    <row r="16" spans="1:4" x14ac:dyDescent="0.3">
      <c r="A16" s="29" t="s">
        <v>118</v>
      </c>
      <c r="B16" s="29">
        <v>3000</v>
      </c>
    </row>
    <row r="17" spans="1:2" x14ac:dyDescent="0.3">
      <c r="A17" s="29" t="s">
        <v>119</v>
      </c>
      <c r="B17" s="29">
        <v>50000</v>
      </c>
    </row>
    <row r="18" spans="1:2" x14ac:dyDescent="0.3">
      <c r="A18" s="29" t="s">
        <v>7</v>
      </c>
      <c r="B18" s="29">
        <v>6000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4294967293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38</vt:i4>
      </vt:variant>
    </vt:vector>
  </HeadingPairs>
  <TitlesOfParts>
    <vt:vector size="43" baseType="lpstr">
      <vt:lpstr>Accounts</vt:lpstr>
      <vt:lpstr>Dalton Parish Council Financial</vt:lpstr>
      <vt:lpstr>Summary of Receipts &amp; Payments </vt:lpstr>
      <vt:lpstr>BANK RECONCILIATION</vt:lpstr>
      <vt:lpstr>Budget</vt:lpstr>
      <vt:lpstr>Accounts!_FilterDatabase</vt:lpstr>
      <vt:lpstr>Accounts!_FilterDatabase_0</vt:lpstr>
      <vt:lpstr>Accounts!_FilterDatabase_0_0</vt:lpstr>
      <vt:lpstr>Accounts!_FilterDatabase_0_0_0</vt:lpstr>
      <vt:lpstr>Accounts!_FilterDatabase_0_0_0_0</vt:lpstr>
      <vt:lpstr>Accounts!_FilterDatabase_0_0_0_0_0</vt:lpstr>
      <vt:lpstr>Accounts!_FilterDatabase_0_0_0_0_0_0</vt:lpstr>
      <vt:lpstr>Accounts!_FilterDatabase_0_0_0_0_0_0_0</vt:lpstr>
      <vt:lpstr>Accounts!_FilterDatabase_0_0_0_0_0_0_0_0</vt:lpstr>
      <vt:lpstr>Accounts!_FilterDatabase_0_0_0_0_0_0_0_0_0</vt:lpstr>
      <vt:lpstr>Accounts!_FilterDatabase_0_0_0_0_0_0_0_0_0_0</vt:lpstr>
      <vt:lpstr>Accounts!_FilterDatabase_0_0_0_0_0_0_0_0_0_0_0</vt:lpstr>
      <vt:lpstr>Accounts!_FilterDatabase_0_0_0_0_0_0_0_0_0_0_0_0</vt:lpstr>
      <vt:lpstr>Accounts!_FilterDatabase_0_0_0_0_0_0_0_0_0_0_0_0_0</vt:lpstr>
      <vt:lpstr>Accounts!_FilterDatabase_0_0_0_0_0_0_0_0_0_0_0_0_0_0</vt:lpstr>
      <vt:lpstr>Accounts!_FilterDatabase_0_0_0_0_0_0_0_0_0_0_0_0_0_0_0</vt:lpstr>
      <vt:lpstr>Accounts!_FilterDatabase_0_0_0_0_0_0_0_0_0_0_0_0_0_0_0_0</vt:lpstr>
      <vt:lpstr>Accounts!_FilterDatabase_0_0_0_0_0_0_0_0_0_0_0_0_0_0_0_0_0</vt:lpstr>
      <vt:lpstr>Accounts!_FilterDatabase_0_0_0_0_0_0_0_0_0_0_0_0_0_0_0_0_0_0</vt:lpstr>
      <vt:lpstr>Accounts!Print_Area</vt:lpstr>
      <vt:lpstr>Accounts!Print_Area_0</vt:lpstr>
      <vt:lpstr>Accounts!Print_Area_0_0</vt:lpstr>
      <vt:lpstr>Accounts!Print_Area_0_0_0</vt:lpstr>
      <vt:lpstr>Accounts!Print_Area_0_0_0_0</vt:lpstr>
      <vt:lpstr>Accounts!Print_Area_0_0_0_0_0</vt:lpstr>
      <vt:lpstr>Accounts!Print_Area_0_0_0_0_0_0</vt:lpstr>
      <vt:lpstr>Accounts!Print_Area_0_0_0_0_0_0_0</vt:lpstr>
      <vt:lpstr>Accounts!Print_Area_0_0_0_0_0_0_0_0</vt:lpstr>
      <vt:lpstr>Accounts!Print_Area_0_0_0_0_0_0_0_0_0</vt:lpstr>
      <vt:lpstr>Accounts!Print_Area_0_0_0_0_0_0_0_0_0_0</vt:lpstr>
      <vt:lpstr>Accounts!Print_Area_0_0_0_0_0_0_0_0_0_0_0</vt:lpstr>
      <vt:lpstr>Accounts!Print_Area_0_0_0_0_0_0_0_0_0_0_0_0</vt:lpstr>
      <vt:lpstr>Accounts!Print_Area_0_0_0_0_0_0_0_0_0_0_0_0_0</vt:lpstr>
      <vt:lpstr>Accounts!Print_Area_0_0_0_0_0_0_0_0_0_0_0_0_0_0</vt:lpstr>
      <vt:lpstr>Accounts!Print_Area_0_0_0_0_0_0_0_0_0_0_0_0_0_0_0</vt:lpstr>
      <vt:lpstr>Accounts!Print_Area_0_0_0_0_0_0_0_0_0_0_0_0_0_0_0_0</vt:lpstr>
      <vt:lpstr>Accounts!Print_Area_0_0_0_0_0_0_0_0_0_0_0_0_0_0_0_0_0</vt:lpstr>
      <vt:lpstr>Accounts!Print_Area_0_0_0_0_0_0_0_0_0_0_0_0_0_0_0_0_0_0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</dc:creator>
  <dc:description/>
  <cp:lastModifiedBy>David Pearson-Briggs</cp:lastModifiedBy>
  <cp:revision>63</cp:revision>
  <cp:lastPrinted>2024-06-18T16:39:56Z</cp:lastPrinted>
  <dcterms:created xsi:type="dcterms:W3CDTF">2013-07-09T14:13:04Z</dcterms:created>
  <dcterms:modified xsi:type="dcterms:W3CDTF">2024-06-18T16:40:00Z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